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mc:AlternateContent xmlns:mc="http://schemas.openxmlformats.org/markup-compatibility/2006">
    <mc:Choice Requires="x15">
      <x15ac:absPath xmlns:x15ac="http://schemas.microsoft.com/office/spreadsheetml/2010/11/ac" url="R:\FTP\HIX\722.03.08\Reports\Prod\Monthly\EdgeServerRARI\MHBE\CarrierAccountability\"/>
    </mc:Choice>
  </mc:AlternateContent>
  <xr:revisionPtr revIDLastSave="0" documentId="13_ncr:1_{C09F447A-014B-42EC-B14E-83F69140BEAD}" xr6:coauthVersionLast="47" xr6:coauthVersionMax="47" xr10:uidLastSave="{00000000-0000-0000-0000-000000000000}"/>
  <bookViews>
    <workbookView xWindow="-31575" yWindow="2445" windowWidth="28770" windowHeight="15600" tabRatio="799" activeTab="1" xr2:uid="{00000000-000D-0000-FFFF-FFFF00000000}"/>
  </bookViews>
  <sheets>
    <sheet name="1. Demographics" sheetId="18" r:id="rId1"/>
    <sheet name="2. Diabetes 2020" sheetId="1" r:id="rId2"/>
    <sheet name="3. Asthma 2020" sheetId="2" r:id="rId3"/>
    <sheet name="4. Mental Health 2020" sheetId="3" r:id="rId4"/>
    <sheet name="5. Substance Use Disorder 2020" sheetId="23" r:id="rId5"/>
    <sheet name="6. Opioid Use Disorder 2020" sheetId="24" r:id="rId6"/>
    <sheet name="7. Pregnancy 2020" sheetId="4" r:id="rId7"/>
    <sheet name="8. Diabetes 2020 Exp" sheetId="5" r:id="rId8"/>
    <sheet name="9. Asthma 2020 Exp" sheetId="7" r:id="rId9"/>
    <sheet name="10. Mental Health 2020 Exp" sheetId="6" r:id="rId10"/>
    <sheet name="11. SUD 2020 Exp" sheetId="17" r:id="rId11"/>
    <sheet name="12. OUD 2020 Exp" sheetId="20" r:id="rId12"/>
    <sheet name="13. Pregnancy 2020 Exp" sheetId="8" r:id="rId13"/>
    <sheet name="14. Savings" sheetId="21" r:id="rId14"/>
    <sheet name="15. HEDIS MY 2020 - Diabetes" sheetId="10" r:id="rId15"/>
    <sheet name="16. HEDIS MY 2020 - Asthma" sheetId="11" r:id="rId16"/>
    <sheet name="17. HEDIS MY 2020 - Beh Health" sheetId="12" r:id="rId17"/>
    <sheet name="18. HEDIS MY 2020 -  Preg" sheetId="13" r:id="rId18"/>
    <sheet name="19. COVID" sheetId="22" r:id="rId19"/>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N9" i="8" l="1"/>
  <c r="M9" i="8"/>
  <c r="L9" i="8"/>
  <c r="K9" i="8"/>
  <c r="J9" i="8"/>
  <c r="I9" i="8"/>
  <c r="H9" i="8"/>
  <c r="G9" i="8"/>
  <c r="F9" i="8"/>
  <c r="D9" i="8"/>
  <c r="N20" i="8"/>
  <c r="M20" i="8"/>
  <c r="L20" i="8"/>
  <c r="K20" i="8"/>
  <c r="J20" i="8"/>
  <c r="I20" i="8"/>
  <c r="H20" i="8"/>
  <c r="G20" i="8"/>
  <c r="F20" i="8"/>
  <c r="E20" i="8"/>
  <c r="D20" i="8"/>
  <c r="C21" i="8"/>
  <c r="E22" i="8"/>
  <c r="C9" i="20"/>
  <c r="C10" i="20"/>
  <c r="C20" i="20"/>
  <c r="C21" i="20"/>
  <c r="C21" i="17"/>
  <c r="E11" i="17"/>
  <c r="C9" i="17"/>
  <c r="C10" i="17"/>
  <c r="C9" i="6"/>
  <c r="C10" i="6"/>
  <c r="C21" i="6"/>
  <c r="C22" i="6"/>
  <c r="E20" i="6"/>
  <c r="N21" i="7"/>
  <c r="M21" i="7"/>
  <c r="L21" i="7"/>
  <c r="K21" i="7"/>
  <c r="J21" i="7"/>
  <c r="I21" i="7"/>
  <c r="H21" i="7"/>
  <c r="G21" i="7"/>
  <c r="F21" i="7"/>
  <c r="D21" i="7"/>
  <c r="N9" i="7"/>
  <c r="M9" i="7"/>
  <c r="L9" i="7"/>
  <c r="K9" i="7"/>
  <c r="J9" i="7"/>
  <c r="I9" i="7"/>
  <c r="H9" i="7"/>
  <c r="G9" i="7"/>
  <c r="F9" i="7"/>
  <c r="E9" i="7"/>
  <c r="D9" i="7"/>
  <c r="L9" i="5"/>
  <c r="M9" i="5"/>
  <c r="N9" i="5"/>
  <c r="K9" i="5"/>
  <c r="F9" i="5"/>
  <c r="G9" i="5"/>
  <c r="H9" i="5"/>
  <c r="I9" i="5"/>
  <c r="J9" i="5"/>
  <c r="N20" i="4"/>
  <c r="M20" i="4"/>
  <c r="L20" i="4"/>
  <c r="K20" i="4"/>
  <c r="J20" i="4"/>
  <c r="I20" i="4"/>
  <c r="H20" i="4"/>
  <c r="G20" i="4"/>
  <c r="F20" i="4"/>
  <c r="D20" i="4"/>
  <c r="C20" i="4"/>
  <c r="N9" i="4"/>
  <c r="M9" i="4"/>
  <c r="L9" i="4"/>
  <c r="K9" i="4"/>
  <c r="J9" i="4"/>
  <c r="I9" i="4"/>
  <c r="H9" i="4"/>
  <c r="G9" i="4"/>
  <c r="F9" i="4"/>
  <c r="D9" i="4"/>
  <c r="C9" i="4"/>
  <c r="N20" i="2"/>
  <c r="M20" i="2"/>
  <c r="L20" i="2"/>
  <c r="K20" i="2"/>
  <c r="J20" i="2"/>
  <c r="I20" i="2"/>
  <c r="H20" i="2"/>
  <c r="G20" i="2"/>
  <c r="F20" i="2"/>
  <c r="E9" i="2"/>
  <c r="N9" i="2"/>
  <c r="M9" i="2"/>
  <c r="L9" i="2"/>
  <c r="K9" i="2"/>
  <c r="J9" i="2"/>
  <c r="I9" i="2"/>
  <c r="H9" i="2"/>
  <c r="G9" i="2"/>
  <c r="F9" i="2"/>
  <c r="E10" i="2"/>
  <c r="E21" i="1"/>
  <c r="E10" i="1"/>
  <c r="E17" i="1"/>
  <c r="E5" i="23"/>
  <c r="E6" i="23"/>
  <c r="E7" i="23"/>
  <c r="E8" i="23"/>
  <c r="F9" i="1"/>
  <c r="G9" i="1"/>
  <c r="H9" i="1"/>
  <c r="I9" i="1"/>
  <c r="J9" i="1"/>
  <c r="K9" i="1"/>
  <c r="L9" i="1"/>
  <c r="M9" i="1"/>
  <c r="N9" i="1"/>
  <c r="E5" i="1" l="1"/>
  <c r="E5" i="24"/>
  <c r="E6" i="24"/>
  <c r="E7" i="24"/>
  <c r="E8" i="24"/>
  <c r="C9" i="24"/>
  <c r="D9" i="24"/>
  <c r="F9" i="24"/>
  <c r="G9" i="24"/>
  <c r="H9" i="24"/>
  <c r="I9" i="24"/>
  <c r="J9" i="24"/>
  <c r="K9" i="24"/>
  <c r="L9" i="24"/>
  <c r="M9" i="24"/>
  <c r="N9" i="24"/>
  <c r="E10" i="24"/>
  <c r="E16" i="24"/>
  <c r="E17" i="24"/>
  <c r="E18" i="24"/>
  <c r="E19" i="24"/>
  <c r="C20" i="24"/>
  <c r="D20" i="24"/>
  <c r="F20" i="24"/>
  <c r="G20" i="24"/>
  <c r="H20" i="24"/>
  <c r="I20" i="24"/>
  <c r="J20" i="24"/>
  <c r="K20" i="24"/>
  <c r="L20" i="24"/>
  <c r="M20" i="24"/>
  <c r="N20" i="24"/>
  <c r="E21" i="24"/>
  <c r="E20" i="24" s="1"/>
  <c r="C9" i="23"/>
  <c r="D9" i="23"/>
  <c r="F9" i="23"/>
  <c r="G9" i="23"/>
  <c r="H9" i="23"/>
  <c r="I9" i="23"/>
  <c r="J9" i="23"/>
  <c r="K9" i="23"/>
  <c r="L9" i="23"/>
  <c r="M9" i="23"/>
  <c r="N9" i="23"/>
  <c r="E10" i="23"/>
  <c r="E9" i="23" s="1"/>
  <c r="E16" i="23"/>
  <c r="E17" i="23"/>
  <c r="E18" i="23"/>
  <c r="E19" i="23"/>
  <c r="C20" i="23"/>
  <c r="D20" i="23"/>
  <c r="F20" i="23"/>
  <c r="G20" i="23"/>
  <c r="H20" i="23"/>
  <c r="I20" i="23"/>
  <c r="J20" i="23"/>
  <c r="K20" i="23"/>
  <c r="L20" i="23"/>
  <c r="M20" i="23"/>
  <c r="N20" i="23"/>
  <c r="E21" i="23"/>
  <c r="E9" i="24" l="1"/>
  <c r="E20" i="23"/>
  <c r="E21" i="2"/>
  <c r="E20" i="2" s="1"/>
  <c r="D10" i="2"/>
  <c r="C10" i="2"/>
  <c r="D9" i="6" l="1"/>
  <c r="D21" i="5"/>
  <c r="D9" i="5"/>
  <c r="D21" i="6"/>
  <c r="D20" i="17"/>
  <c r="D9" i="17"/>
  <c r="D9" i="20"/>
  <c r="D20" i="20"/>
  <c r="F20" i="20"/>
  <c r="G20" i="20"/>
  <c r="H20" i="20"/>
  <c r="I20" i="20"/>
  <c r="J20" i="20"/>
  <c r="L20" i="20"/>
  <c r="M20" i="20"/>
  <c r="N20" i="20"/>
  <c r="K20" i="20"/>
  <c r="F9" i="20"/>
  <c r="G9" i="20"/>
  <c r="H9" i="20"/>
  <c r="I9" i="20"/>
  <c r="J9" i="20"/>
  <c r="L9" i="20"/>
  <c r="M9" i="20"/>
  <c r="N9" i="20"/>
  <c r="K9" i="20"/>
  <c r="F20" i="17"/>
  <c r="G20" i="17"/>
  <c r="H20" i="17"/>
  <c r="I20" i="17"/>
  <c r="J20" i="17"/>
  <c r="L20" i="17"/>
  <c r="M20" i="17"/>
  <c r="N20" i="17"/>
  <c r="K20" i="17"/>
  <c r="F9" i="17"/>
  <c r="G9" i="17"/>
  <c r="H9" i="17"/>
  <c r="I9" i="17"/>
  <c r="J9" i="17"/>
  <c r="L9" i="17"/>
  <c r="M9" i="17"/>
  <c r="N9" i="17"/>
  <c r="K9" i="17"/>
  <c r="F21" i="6"/>
  <c r="G21" i="6"/>
  <c r="H21" i="6"/>
  <c r="I21" i="6"/>
  <c r="J21" i="6"/>
  <c r="L21" i="6"/>
  <c r="M21" i="6"/>
  <c r="N21" i="6"/>
  <c r="K21" i="6"/>
  <c r="F9" i="6"/>
  <c r="G9" i="6"/>
  <c r="H9" i="6"/>
  <c r="I9" i="6"/>
  <c r="J9" i="6"/>
  <c r="L9" i="6"/>
  <c r="M9" i="6"/>
  <c r="N9" i="6"/>
  <c r="K9" i="6"/>
  <c r="F21" i="5"/>
  <c r="G21" i="5"/>
  <c r="H21" i="5"/>
  <c r="I21" i="5"/>
  <c r="J21" i="5"/>
  <c r="L21" i="5"/>
  <c r="M21" i="5"/>
  <c r="N21" i="5"/>
  <c r="K21" i="5"/>
  <c r="K20" i="3"/>
  <c r="L20" i="3"/>
  <c r="M20" i="3"/>
  <c r="N20" i="3"/>
  <c r="K9" i="3"/>
  <c r="L9" i="3"/>
  <c r="M9" i="3"/>
  <c r="N9" i="3"/>
  <c r="K20" i="1"/>
  <c r="L20" i="1"/>
  <c r="M20" i="1"/>
  <c r="N20" i="1"/>
  <c r="D20" i="3"/>
  <c r="F20" i="3"/>
  <c r="G20" i="3"/>
  <c r="H20" i="3"/>
  <c r="I20" i="3"/>
  <c r="J20" i="3"/>
  <c r="C20" i="3"/>
  <c r="D9" i="3"/>
  <c r="F9" i="3"/>
  <c r="G9" i="3"/>
  <c r="H9" i="3"/>
  <c r="I9" i="3"/>
  <c r="J9" i="3"/>
  <c r="C9" i="3"/>
  <c r="D20" i="1"/>
  <c r="F20" i="1"/>
  <c r="G20" i="1"/>
  <c r="H20" i="1"/>
  <c r="I20" i="1"/>
  <c r="J20" i="1"/>
  <c r="C20" i="1"/>
  <c r="D9" i="1"/>
  <c r="E9" i="1"/>
  <c r="C9" i="1"/>
  <c r="C10" i="8"/>
  <c r="C20" i="17"/>
  <c r="C22" i="7"/>
  <c r="C10" i="7"/>
  <c r="C21" i="5"/>
  <c r="C22" i="5"/>
  <c r="C9" i="5"/>
  <c r="C10" i="5"/>
  <c r="E17" i="20"/>
  <c r="E18" i="20"/>
  <c r="E19" i="20"/>
  <c r="E22" i="20"/>
  <c r="E16" i="20"/>
  <c r="E17" i="17"/>
  <c r="E18" i="17"/>
  <c r="E19" i="17"/>
  <c r="E22" i="17"/>
  <c r="E16" i="17"/>
  <c r="E18" i="6"/>
  <c r="E19" i="6"/>
  <c r="E23" i="6"/>
  <c r="E17" i="6"/>
  <c r="E22" i="7"/>
  <c r="E23" i="7"/>
  <c r="E21" i="7" s="1"/>
  <c r="E18" i="5"/>
  <c r="E19" i="5"/>
  <c r="E20" i="5"/>
  <c r="E23" i="5"/>
  <c r="E17" i="5"/>
  <c r="E21" i="4"/>
  <c r="E20" i="4" s="1"/>
  <c r="E17" i="3"/>
  <c r="E18" i="3"/>
  <c r="E19" i="3"/>
  <c r="E21" i="3"/>
  <c r="E16" i="3"/>
  <c r="E6" i="3"/>
  <c r="E7" i="3"/>
  <c r="E8" i="3"/>
  <c r="E10" i="3"/>
  <c r="E5" i="3"/>
  <c r="E10" i="4"/>
  <c r="E9" i="4" s="1"/>
  <c r="E6" i="5"/>
  <c r="E7" i="5"/>
  <c r="E8" i="5"/>
  <c r="E11" i="5"/>
  <c r="E5" i="5"/>
  <c r="E10" i="7"/>
  <c r="E11" i="7"/>
  <c r="E6" i="6"/>
  <c r="E7" i="6"/>
  <c r="E8" i="6"/>
  <c r="E11" i="6"/>
  <c r="E5" i="6"/>
  <c r="E6" i="17"/>
  <c r="E7" i="17"/>
  <c r="E8" i="17"/>
  <c r="E5" i="17"/>
  <c r="E9" i="17" s="1"/>
  <c r="E6" i="20"/>
  <c r="E7" i="20"/>
  <c r="E8" i="20"/>
  <c r="E10" i="20"/>
  <c r="E11" i="20"/>
  <c r="E5" i="20"/>
  <c r="E10" i="8"/>
  <c r="E11" i="8"/>
  <c r="E9" i="8" s="1"/>
  <c r="E19" i="22"/>
  <c r="E20" i="22"/>
  <c r="E21" i="22"/>
  <c r="E23" i="22"/>
  <c r="E18" i="22"/>
  <c r="E10" i="22"/>
  <c r="E6" i="22"/>
  <c r="E7" i="22"/>
  <c r="E8" i="22"/>
  <c r="E5" i="22"/>
  <c r="D22" i="22"/>
  <c r="F22" i="22"/>
  <c r="G22" i="22"/>
  <c r="H22" i="22"/>
  <c r="I22" i="22"/>
  <c r="J22" i="22"/>
  <c r="K22" i="22"/>
  <c r="L22" i="22"/>
  <c r="M22" i="22"/>
  <c r="N22" i="22"/>
  <c r="C22" i="22"/>
  <c r="D9" i="22"/>
  <c r="F9" i="22"/>
  <c r="G9" i="22"/>
  <c r="H9" i="22"/>
  <c r="I9" i="22"/>
  <c r="J9" i="22"/>
  <c r="K9" i="22"/>
  <c r="L9" i="22"/>
  <c r="M9" i="22"/>
  <c r="N9" i="22"/>
  <c r="C9" i="22"/>
  <c r="E9" i="20" l="1"/>
  <c r="E20" i="20"/>
  <c r="E20" i="17"/>
  <c r="E21" i="6"/>
  <c r="E9" i="6"/>
  <c r="E21" i="5"/>
  <c r="E9" i="5"/>
  <c r="E9" i="22"/>
  <c r="E22" i="22"/>
  <c r="E9" i="3"/>
  <c r="E20" i="3"/>
  <c r="E18" i="1"/>
  <c r="E19" i="1"/>
  <c r="E16" i="1"/>
  <c r="E20" i="1" s="1"/>
  <c r="E6" i="1"/>
  <c r="E7" i="1"/>
  <c r="E8" i="1"/>
  <c r="I33" i="18"/>
  <c r="H33" i="18"/>
  <c r="G33" i="18"/>
  <c r="I19" i="18"/>
  <c r="H19" i="18"/>
  <c r="G19" i="18"/>
  <c r="I9" i="18"/>
  <c r="H9" i="18"/>
  <c r="G9" i="18"/>
  <c r="D29" i="18" l="1"/>
  <c r="C29" i="18"/>
  <c r="B29" i="18"/>
</calcChain>
</file>

<file path=xl/sharedStrings.xml><?xml version="1.0" encoding="utf-8"?>
<sst xmlns="http://schemas.openxmlformats.org/spreadsheetml/2006/main" count="1016" uniqueCount="209">
  <si>
    <t>Member Months</t>
  </si>
  <si>
    <t>Inpatient Hospital Admissions</t>
  </si>
  <si>
    <t>Visits</t>
  </si>
  <si>
    <t>Number of Enrollees</t>
  </si>
  <si>
    <t>A</t>
  </si>
  <si>
    <t>B</t>
  </si>
  <si>
    <t>C</t>
  </si>
  <si>
    <t>D</t>
  </si>
  <si>
    <t>E</t>
  </si>
  <si>
    <t>F</t>
  </si>
  <si>
    <t>G</t>
  </si>
  <si>
    <t xml:space="preserve">Row G =  Row A + Row F </t>
  </si>
  <si>
    <t xml:space="preserve">Total </t>
  </si>
  <si>
    <t xml:space="preserve">Insert Initiative 4 Name </t>
  </si>
  <si>
    <t xml:space="preserve">Not enrolled in any initiatives </t>
  </si>
  <si>
    <t>If more than four initiatives were available, insert additional rows as needed.</t>
  </si>
  <si>
    <t>Enrolled in at least one initiative</t>
  </si>
  <si>
    <t>*If more than four initiative were available, insert additional rows as needed.</t>
  </si>
  <si>
    <t>Diabetes</t>
  </si>
  <si>
    <t xml:space="preserve">Asthma </t>
  </si>
  <si>
    <t>Total Participants with Diabetes</t>
  </si>
  <si>
    <t>Pregnancy</t>
  </si>
  <si>
    <t>Rate</t>
  </si>
  <si>
    <t>Denominator - Eligible Population</t>
  </si>
  <si>
    <t>Initiation of AOD Treatment</t>
  </si>
  <si>
    <t>Engagement of AOD Treatment</t>
  </si>
  <si>
    <t>Numerator - Initiation of AOD Treatment within 14 days of the Index Episode Start Date</t>
  </si>
  <si>
    <t>Numerator - Members Engaged in Ongoing AOD Treatment within 34 days of Initiation Visit</t>
  </si>
  <si>
    <t>Postpartum Care</t>
  </si>
  <si>
    <t>Numerator - Deliveries that had a Postpartum Visit on or Before 7 and 84 Days after Delivery</t>
  </si>
  <si>
    <t>Eye Exam (Retinal) Performed</t>
  </si>
  <si>
    <t>Medical Attention for Nephropathy</t>
  </si>
  <si>
    <t>Numerator - Members with a Qualifying Eye Exam During Measurement Year</t>
  </si>
  <si>
    <t>Numerator - Members with a Qualifying Nephrology Test or Visit During Measurement Year</t>
  </si>
  <si>
    <t>Timeliness of Prenatal Care</t>
  </si>
  <si>
    <t>Numerator - A Prenatal Visit During the First Trimester, on or Before the Enrollment Start Date or within 42 Days of Enrollment</t>
  </si>
  <si>
    <t xml:space="preserve">Participants with diabetes have at least one claim with a primary diagnosis that begins with: </t>
  </si>
  <si>
    <t>Diabetes type 1 diabetes mellitus (E10.), Type 2 diabetes mellitus (E11.), Other specified diabetes mellitus (E13.), and Diabetes during pregnancy (O24.0, O24.1, O24.3, O24.8)</t>
  </si>
  <si>
    <t xml:space="preserve">Participants with asthma have at least one claim with a primary diagnosis that begins with: </t>
  </si>
  <si>
    <t xml:space="preserve">Mild asthma (J45.2, J45.3), Moderate asthma (J45.4), Severe asthma (J45.5), Other and unspecified asthma (J45.9) </t>
  </si>
  <si>
    <t xml:space="preserve">Total Number of Services </t>
  </si>
  <si>
    <t>Numerator - Follow-up visits with any Provider with a Principal Diagnosis of Mental Health Disorder; or with a Principal Diagnosis of Intentional Self-Harm and any MH diagnosis, within 7 days</t>
  </si>
  <si>
    <t xml:space="preserve">This measure examines all claims related to pregnancy, childbirth, and the postpartum period based on a primary diagnosis from the range ICD-10-CM O00-Q99. </t>
  </si>
  <si>
    <t xml:space="preserve">The sum of Row B + Row C + Row D may exceed the total of A or G, as participants may be enrolled in more than 1 initiative. </t>
  </si>
  <si>
    <t>Professional</t>
  </si>
  <si>
    <t>Inpatient Hospital</t>
  </si>
  <si>
    <t xml:space="preserve">Outpatient Hospital </t>
  </si>
  <si>
    <t>Prescription Drug</t>
  </si>
  <si>
    <t>*For each expenditure type use the definitions outlined by the Centers for Medicare and Medicaid Services 2021 Unified Rate Review Instructions section 2.1.3.1 Benefit</t>
  </si>
  <si>
    <t xml:space="preserve">Category and Manual Rate. </t>
  </si>
  <si>
    <t>https://www.cms.gov/CCIIO/Resources/Forms-Reports-and-Other-Resources/Downloads/2021-URR-Instructions.pdf</t>
  </si>
  <si>
    <t xml:space="preserve">Prescriptions Filled </t>
  </si>
  <si>
    <t>County</t>
  </si>
  <si>
    <t>Race/Ethnicity</t>
  </si>
  <si>
    <t>Allegany County</t>
  </si>
  <si>
    <t>Black or African American</t>
  </si>
  <si>
    <t>Anne Arundel County</t>
  </si>
  <si>
    <t>White</t>
  </si>
  <si>
    <t>Baltimore County</t>
  </si>
  <si>
    <t>Asian or Pacific American</t>
  </si>
  <si>
    <t>Baltimore City</t>
  </si>
  <si>
    <t>Other</t>
  </si>
  <si>
    <t>Calvert County</t>
  </si>
  <si>
    <t>Missing/Unknown</t>
  </si>
  <si>
    <t>Caroline County</t>
  </si>
  <si>
    <t xml:space="preserve"> Total</t>
  </si>
  <si>
    <t>Carroll County</t>
  </si>
  <si>
    <t>Hispanic Ethnicity</t>
  </si>
  <si>
    <t>Cecil County</t>
  </si>
  <si>
    <t>Charles County</t>
  </si>
  <si>
    <t>Cost-Sharing Reduction Status</t>
  </si>
  <si>
    <t>Dorchester County</t>
  </si>
  <si>
    <t>Frederick County</t>
  </si>
  <si>
    <t>Garrett County</t>
  </si>
  <si>
    <t>Harford County</t>
  </si>
  <si>
    <t>Howard County</t>
  </si>
  <si>
    <t>Kent County</t>
  </si>
  <si>
    <t>Montgomery County</t>
  </si>
  <si>
    <t>Prince George's County</t>
  </si>
  <si>
    <t>Queen Anne's County</t>
  </si>
  <si>
    <t>Saint Mary's County</t>
  </si>
  <si>
    <t>Somerset County</t>
  </si>
  <si>
    <t>Talbot County</t>
  </si>
  <si>
    <t>Washington County</t>
  </si>
  <si>
    <t>Wicomico County</t>
  </si>
  <si>
    <t>Worcester County</t>
  </si>
  <si>
    <t xml:space="preserve">Participants with a mental health condition have  at least one claim with a primary diagnosis that begins with: </t>
  </si>
  <si>
    <t>Participants with a substance use disorder have at least one claim with a primary diagnosis included in Appendix A.</t>
  </si>
  <si>
    <t xml:space="preserve">Participants with an opioid use disorder have at least one claim with a primary diagnosis that begins with: </t>
  </si>
  <si>
    <t xml:space="preserve"> ICD10-CM F20 to F48</t>
  </si>
  <si>
    <t>On-Exchange and Receiving CSRs</t>
  </si>
  <si>
    <t>On-Exchange and No CSRs</t>
  </si>
  <si>
    <t>Off-Exchange</t>
  </si>
  <si>
    <t>0-1</t>
  </si>
  <si>
    <t>2-17</t>
  </si>
  <si>
    <t>18-25</t>
  </si>
  <si>
    <t>26-34</t>
  </si>
  <si>
    <t>35-44</t>
  </si>
  <si>
    <t>45-54</t>
  </si>
  <si>
    <t>55-64</t>
  </si>
  <si>
    <t>65+</t>
  </si>
  <si>
    <t>Total Number of Enrollees*</t>
  </si>
  <si>
    <t>Number of Enrollees**</t>
  </si>
  <si>
    <t>Not enrolled in any initiatives</t>
  </si>
  <si>
    <t>**Provide initiative-level reporting only for initiatives with 300 or more enrollees. For enrollees who are enrolled in initiatives with less than 300 participants please include their data in row F "Not enrolled in any initiatives".</t>
  </si>
  <si>
    <t xml:space="preserve">*For total number of enrollees of 10 or less, please enter "≤10", the corresponding total costs of allowed claims and reinsurance reimbursed claims will be reported. </t>
  </si>
  <si>
    <t xml:space="preserve">*For denominators or numerators  of 10 or less, please enter "≤10", the rate will be reported. </t>
  </si>
  <si>
    <t xml:space="preserve">*For denominators or numerators of 10 or less, please enter "≤10", the rate will be reported. </t>
  </si>
  <si>
    <t xml:space="preserve">Inpatient 
Days </t>
  </si>
  <si>
    <t xml:space="preserve">(Due in June 2021)  </t>
  </si>
  <si>
    <t>Other 
Medical</t>
  </si>
  <si>
    <t>Total Enrollees with Diabetes</t>
  </si>
  <si>
    <t>Total Enrollees with Asthma</t>
  </si>
  <si>
    <t>Total Enrollees with a Mental Health Condition</t>
  </si>
  <si>
    <t>Total Enrollees with a Substance Use Disorder</t>
  </si>
  <si>
    <t>Total Enrollees with an Opioid Use Disorder</t>
  </si>
  <si>
    <t>Total Enrollees Pregnancy</t>
  </si>
  <si>
    <t>Diabetes Initiatives</t>
  </si>
  <si>
    <t>Asthma Initiatives</t>
  </si>
  <si>
    <t>Mental Health Initiatives</t>
  </si>
  <si>
    <t xml:space="preserve">Substance Use Disorder Initiatives </t>
  </si>
  <si>
    <t>Opioid Use Disorder Initiatives</t>
  </si>
  <si>
    <t>Pregnancy and Childbirth Initiatives</t>
  </si>
  <si>
    <t>Total Allowed Claims</t>
  </si>
  <si>
    <t>Allowed Claims by Type *</t>
  </si>
  <si>
    <t xml:space="preserve">Please note these are non-opioid use related diagnoses only (e.g. alcohol or cannabis use). Opioid use disorder related claims are entered on tab 12. </t>
  </si>
  <si>
    <t xml:space="preserve">ICD-10-CM-Codes F11.1 to F11.9 or please see Appendix B. </t>
  </si>
  <si>
    <t>Mental Health Condition</t>
  </si>
  <si>
    <t xml:space="preserve">Substance Use Disorder </t>
  </si>
  <si>
    <t>Opioid Use Disorder</t>
  </si>
  <si>
    <t>Table 8a Enrollees with Claims Reimbursed by SRP in PY 2019 (2020 Experience)</t>
  </si>
  <si>
    <t>Table 8b 2020 Experience for Enrollees with Claims NOT Reimbursed by SRP in PY 2019 (2020 Experience)</t>
  </si>
  <si>
    <t>Table 9a Enrollees with Claims Reimbursed by SRP in PY 2019 (2020 Experience)</t>
  </si>
  <si>
    <t>Table 9b Enrollees with Claims NOT Reimbursed by SRP in PY 2019 (2020 Experience)</t>
  </si>
  <si>
    <t>Table 10a Enrollees with Claims Reimbursed by SRP in PY 2019 (2020 Experience)</t>
  </si>
  <si>
    <t>Table 10b Enrollees with Claims NOT Reimbursed by SRP in PY 2019 (2020 Experience)</t>
  </si>
  <si>
    <t>Table 11a Enrollees with Claims Reimbursed by SRP in PY 2019 (2020 Experience)</t>
  </si>
  <si>
    <t>Table 11b Enrollees with Claims NOT Reimbursed by SRP in PY 2019 (2020 Experience)</t>
  </si>
  <si>
    <t>Table 12a Enrollees with Claims Reimbursed by SRP in PY 2019 (2020 Experience)</t>
  </si>
  <si>
    <t>Table 12b Enrollees with Claims NOT Reimbursed by SRP in PY 2019 (2020 Experience)</t>
  </si>
  <si>
    <t>Table 13a Enrollees with Claims Reimbursed by SRP in PY 2019 (2020 Experience)</t>
  </si>
  <si>
    <t>Table 13b Enrollees with Claims NOT Reimbursed by SRP in PY 2019 (2020 Experience)</t>
  </si>
  <si>
    <t xml:space="preserve">Total 
Allowed Claims </t>
  </si>
  <si>
    <t>Total 
SRP Payment</t>
  </si>
  <si>
    <t>Table 18a. Prenatal and Postpartum Care (PPC)</t>
  </si>
  <si>
    <t>Table 1b. Race and Ethnicity of Enrollees with Claims Reimbursed by the SRP in PY 2020</t>
  </si>
  <si>
    <t>Table 1c. Receipt of CSRs of Enrollees with Claims Reimbursed by the SRP in PY 2020</t>
  </si>
  <si>
    <t>Table 1d. Age Group of Enrollees with Claims Reimbursed by the SRP in PY 2020</t>
  </si>
  <si>
    <t>Table 1a. County of Residence of Enrollees with Claims Reimbursed by the SRP in PY 2020</t>
  </si>
  <si>
    <t>Table 2a Enrollees with Claims Reimbursed by SRP in PY 2020</t>
  </si>
  <si>
    <t>Table 2b Enrollees with Claims NOT Reimbursed by SRP in PY 2020</t>
  </si>
  <si>
    <t xml:space="preserve">Table 14a Estimated Cost Savings for Enrollees with Diabetes and Claims Reimbursed by SRP in PY 2020, by Intervention*  </t>
  </si>
  <si>
    <t xml:space="preserve">Table 14b Estimated Cost Savings for Enrollees with Asthma and Claims Reimbursed by SRP in PY 2020, by Intervention*  </t>
  </si>
  <si>
    <t>Table 14c Estimated Cost Savings for Enrollees with a Mental Health Condition and Claims Reimbursed by SRP in PY 2020, by Intervention*</t>
  </si>
  <si>
    <t>Table 14d Estimated Cost Savings for Enrollees with a Substance Use Disorder and Claims Reimbursed by SRP in PY 2020, by Intervention*</t>
  </si>
  <si>
    <t>Table 14e Estimated Cost Savings for Enrollees with an Opioid Use Disorder and Claims Reimbursed by SRP in PY 2020, by Intervention*</t>
  </si>
  <si>
    <t>Table 4f Estimated Cost Savings for Enrollees with Pregnancy and Claims Reimbursed by SRP in PY 2020, by Intervention*</t>
  </si>
  <si>
    <t xml:space="preserve">*Only include initiatives that have been operational for at least two years (i.e. were operational in PY 2019 and PY 2020). If more than four initiative were available, insert additional rows as needed. </t>
  </si>
  <si>
    <t>Estimated Savings to the SRP in PY 2020</t>
  </si>
  <si>
    <t>Estimated Savings to the SRP in PY 2022</t>
  </si>
  <si>
    <t>Estimated Rate Impact these Initiatives will have on PY 2022 Rates</t>
  </si>
  <si>
    <t>Hemoglobin A1c (HbA1c) control (&lt;8.0%)</t>
  </si>
  <si>
    <t>Numerator - Members with HbA1c control (&lt;8.0%)</t>
  </si>
  <si>
    <t xml:space="preserve">Table 16. Asthma Medication Ratio </t>
  </si>
  <si>
    <t>Percentage who had a ratio of controller medications to total asthma medications of 0.50 or greater during the measurement year</t>
  </si>
  <si>
    <r>
      <t xml:space="preserve">Numerator - Number of Members Who had a Ratio of Controller Medications to Total Asthma Medications of </t>
    </r>
    <r>
      <rPr>
        <b/>
        <sz val="11"/>
        <color theme="0"/>
        <rFont val="Calibri"/>
        <family val="2"/>
      </rPr>
      <t>≥</t>
    </r>
    <r>
      <rPr>
        <b/>
        <sz val="11"/>
        <color theme="0"/>
        <rFont val="Calibri"/>
        <family val="2"/>
        <scheme val="minor"/>
      </rPr>
      <t xml:space="preserve"> 0.50  During the Measurement Year</t>
    </r>
  </si>
  <si>
    <t>Table 17a. Follow-up After Hospitalization for Mental Illness (FUH)</t>
  </si>
  <si>
    <t>Percentage of hospitalization for which the member received follow-up within 7 days of discharge</t>
  </si>
  <si>
    <t>Enrollees Diagnosed with COVID-19</t>
  </si>
  <si>
    <t>Total Enrollees with Condition</t>
  </si>
  <si>
    <t>Table 19b Enrollees with Claims NOT Reimbursed by SRP in PY 2020</t>
  </si>
  <si>
    <t xml:space="preserve">Participants with COVID-19 have at least one claim with a primary diagnosis that begins with: </t>
  </si>
  <si>
    <t xml:space="preserve">U071 with a date of service on or after April 1, 2020.  </t>
  </si>
  <si>
    <t xml:space="preserve">Prior to April 2020, a unique COVID-19 ICD-CM-10 diagnosis was not available.  Please use any organization-specific criteria for identifying participants diagnosed with COVID-19 prior to </t>
  </si>
  <si>
    <t>April 20202 (e.g. J22 (Unspecified acute lower respiratory infection )).</t>
  </si>
  <si>
    <t>Table 3b Enrollees with Claims NOT Reimbursed by SRP in PY 2020</t>
  </si>
  <si>
    <t>Table 3a Enrollees with Claims Reimbursed by SRP in PY 2020</t>
  </si>
  <si>
    <t>Table 4a Enrollees with Claims Reimbursed by SRP in PY 2020</t>
  </si>
  <si>
    <t>Table 4b Enrollees with Claims NOT Reimbursed by SRP in PY 2020</t>
  </si>
  <si>
    <t>Table 5a Enrollees with Claims Reimbursed by SRP in PY 2020</t>
  </si>
  <si>
    <t>Table 5b Enrollees with Claims NOT Reimbursed by SRP in PY 2020</t>
  </si>
  <si>
    <t>Table 6a Enrollees with Claims Reimbursed by SRP in PY 2020</t>
  </si>
  <si>
    <t>Table 6b Enrollees with Claims NOT Reimbursed by SRP in PY 2020</t>
  </si>
  <si>
    <t>Table 7b Enrollees with Claims NOT Reimbursed by SRP in PY 2020</t>
  </si>
  <si>
    <t>Table 7a Enrollees with Claims Reimbursed by SRP in PY 2020</t>
  </si>
  <si>
    <t>Table 17b. Initiation and Engagement of Alcohol and Other Drug Abuse or Dependence Treatment (IET)</t>
  </si>
  <si>
    <t>Table 15a. Comprehensive Diabetes Care</t>
  </si>
  <si>
    <t>Table 19a Enrollees with Claims Reimbursed by SRP in PY 2020</t>
  </si>
  <si>
    <t>No enrollment in PY 2020</t>
  </si>
  <si>
    <t>H</t>
  </si>
  <si>
    <t>Total Participants with Pregnancy</t>
  </si>
  <si>
    <t>Total Participants with OUD</t>
  </si>
  <si>
    <t>Total Participants with SUD</t>
  </si>
  <si>
    <t>Total Participants with MHD</t>
  </si>
  <si>
    <t>Total Participants with Asthma</t>
  </si>
  <si>
    <t xml:space="preserve">Row H =  Row A + Row F + Row G </t>
  </si>
  <si>
    <t xml:space="preserve">The sum of Row B + Row C + Row D + Row E may exceed the total of A, as participants may be enrolled in more than 1 initiative. </t>
  </si>
  <si>
    <t>CM</t>
  </si>
  <si>
    <t>HTC</t>
  </si>
  <si>
    <t>ONDUO</t>
  </si>
  <si>
    <t>Care Management</t>
  </si>
  <si>
    <t>OnDuo</t>
  </si>
  <si>
    <t>Total Enrollees with COVID</t>
  </si>
  <si>
    <t>Consolidated programs</t>
  </si>
  <si>
    <t>Unknown</t>
  </si>
  <si>
    <t xml:space="preserve">Mental Health </t>
  </si>
  <si>
    <t>Population</t>
  </si>
  <si>
    <t>MD PPO</t>
  </si>
  <si>
    <t>MD HMO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</si>
</sst>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6" formatCode="&quot;$&quot;#,##0_);[Red]\(&quot;$&quot;#,##0\)"/>
    <numFmt numFmtId="8" formatCode="&quot;$&quot;#,##0.00_);[Red]\(&quot;$&quot;#,##0.00\)"/>
    <numFmt numFmtId="44" formatCode="_(&quot;$&quot;* #,##0.00_);_(&quot;$&quot;* \(#,##0.00\);_(&quot;$&quot;* &quot;-&quot;??_);_(@_)"/>
    <numFmt numFmtId="43" formatCode="_(* #,##0.00_);_(* \(#,##0.00\);_(* &quot;-&quot;??_);_(@_)"/>
    <numFmt numFmtId="164" formatCode="_(* #,##0_);_(* \(#,##0\);_(* &quot;-&quot;??_);_(@_)"/>
    <numFmt numFmtId="165" formatCode="&quot;$&quot;#,##0.00"/>
  </numFmts>
  <fonts count="25" x14ac:knownFonts="1">
    <font>
      <sz val="11"/>
      <color theme="1"/>
      <name val="Calibri"/>
      <family val="2"/>
      <scheme val="minor"/>
    </font>
    <font>
      <b/>
      <sz val="11"/>
      <color theme="0"/>
      <name val="Calibri"/>
      <family val="2"/>
      <scheme val="minor"/>
    </font>
    <font>
      <b/>
      <sz val="11"/>
      <color theme="1"/>
      <name val="Calibri"/>
      <family val="2"/>
      <scheme val="minor"/>
    </font>
    <font>
      <b/>
      <sz val="11"/>
      <name val="Calibri"/>
      <family val="2"/>
      <scheme val="minor"/>
    </font>
    <font>
      <sz val="11"/>
      <name val="Calibri"/>
      <family val="2"/>
      <scheme val="minor"/>
    </font>
    <font>
      <i/>
      <sz val="11"/>
      <color theme="1"/>
      <name val="Calibri"/>
      <family val="2"/>
      <scheme val="minor"/>
    </font>
    <font>
      <u/>
      <sz val="11"/>
      <color theme="10"/>
      <name val="Calibri"/>
      <family val="2"/>
      <scheme val="minor"/>
    </font>
    <font>
      <sz val="11"/>
      <color theme="1"/>
      <name val="Calibri"/>
      <family val="2"/>
    </font>
    <font>
      <sz val="11"/>
      <name val="Calibri"/>
      <family val="2"/>
    </font>
    <font>
      <sz val="11"/>
      <color theme="1"/>
      <name val="Calibri"/>
      <family val="2"/>
      <scheme val="minor"/>
    </font>
    <font>
      <b/>
      <sz val="11"/>
      <color theme="0"/>
      <name val="Calibri"/>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s>
  <fills count="38">
    <fill>
      <patternFill patternType="none"/>
    </fill>
    <fill>
      <patternFill patternType="gray125"/>
    </fill>
    <fill>
      <patternFill patternType="solid">
        <fgColor rgb="FF00A5AF"/>
        <bgColor indexed="64"/>
      </patternFill>
    </fill>
    <fill>
      <patternFill patternType="solid">
        <fgColor rgb="FFB7DEE8"/>
        <bgColor indexed="64"/>
      </patternFill>
    </fill>
    <fill>
      <patternFill patternType="solid">
        <fgColor rgb="FFFFC000"/>
        <bgColor indexed="64"/>
      </patternFill>
    </fill>
    <fill>
      <patternFill patternType="solid">
        <fgColor rgb="FF00A0AF"/>
        <bgColor indexed="64"/>
      </patternFill>
    </fill>
    <fill>
      <patternFill patternType="solid">
        <fgColor rgb="FFFFCC0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8">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style="thin">
        <color indexed="64"/>
      </top>
      <bottom style="thin">
        <color indexed="64"/>
      </bottom>
      <diagonal/>
    </border>
  </borders>
  <cellStyleXfs count="46">
    <xf numFmtId="0" fontId="0" fillId="0" borderId="0"/>
    <xf numFmtId="0" fontId="6" fillId="0" borderId="0" applyNumberFormat="0" applyFill="0" applyBorder="0" applyAlignment="0" applyProtection="0"/>
    <xf numFmtId="43" fontId="9" fillId="0" borderId="0" applyFont="0" applyFill="0" applyBorder="0" applyAlignment="0" applyProtection="0"/>
    <xf numFmtId="44" fontId="9" fillId="0" borderId="0" applyFont="0" applyFill="0" applyBorder="0" applyAlignment="0" applyProtection="0"/>
    <xf numFmtId="9" fontId="9" fillId="0" borderId="0" applyFont="0" applyFill="0" applyBorder="0" applyAlignment="0" applyProtection="0"/>
    <xf numFmtId="0" fontId="11" fillId="0" borderId="0" applyNumberFormat="0" applyFill="0" applyBorder="0" applyAlignment="0" applyProtection="0"/>
    <xf numFmtId="0" fontId="12" fillId="0" borderId="8" applyNumberFormat="0" applyFill="0" applyAlignment="0" applyProtection="0"/>
    <xf numFmtId="0" fontId="13" fillId="0" borderId="9" applyNumberFormat="0" applyFill="0" applyAlignment="0" applyProtection="0"/>
    <xf numFmtId="0" fontId="14" fillId="0" borderId="10" applyNumberFormat="0" applyFill="0" applyAlignment="0" applyProtection="0"/>
    <xf numFmtId="0" fontId="14" fillId="0" borderId="0" applyNumberFormat="0" applyFill="0" applyBorder="0" applyAlignment="0" applyProtection="0"/>
    <xf numFmtId="0" fontId="15" fillId="7" borderId="0" applyNumberFormat="0" applyBorder="0" applyAlignment="0" applyProtection="0"/>
    <xf numFmtId="0" fontId="16" fillId="8" borderId="0" applyNumberFormat="0" applyBorder="0" applyAlignment="0" applyProtection="0"/>
    <xf numFmtId="0" fontId="17" fillId="9" borderId="0" applyNumberFormat="0" applyBorder="0" applyAlignment="0" applyProtection="0"/>
    <xf numFmtId="0" fontId="18" fillId="10" borderId="11" applyNumberFormat="0" applyAlignment="0" applyProtection="0"/>
    <xf numFmtId="0" fontId="19" fillId="11" borderId="12" applyNumberFormat="0" applyAlignment="0" applyProtection="0"/>
    <xf numFmtId="0" fontId="20" fillId="11" borderId="11" applyNumberFormat="0" applyAlignment="0" applyProtection="0"/>
    <xf numFmtId="0" fontId="21" fillId="0" borderId="13" applyNumberFormat="0" applyFill="0" applyAlignment="0" applyProtection="0"/>
    <xf numFmtId="0" fontId="1" fillId="12" borderId="14" applyNumberFormat="0" applyAlignment="0" applyProtection="0"/>
    <xf numFmtId="0" fontId="22" fillId="0" borderId="0" applyNumberFormat="0" applyFill="0" applyBorder="0" applyAlignment="0" applyProtection="0"/>
    <xf numFmtId="0" fontId="9" fillId="13" borderId="15" applyNumberFormat="0" applyFont="0" applyAlignment="0" applyProtection="0"/>
    <xf numFmtId="0" fontId="23" fillId="0" borderId="0" applyNumberFormat="0" applyFill="0" applyBorder="0" applyAlignment="0" applyProtection="0"/>
    <xf numFmtId="0" fontId="2" fillId="0" borderId="16" applyNumberFormat="0" applyFill="0" applyAlignment="0" applyProtection="0"/>
    <xf numFmtId="0" fontId="24" fillId="14"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9" fillId="17" borderId="0" applyNumberFormat="0" applyBorder="0" applyAlignment="0" applyProtection="0"/>
    <xf numFmtId="0" fontId="24" fillId="18"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9" fillId="21" borderId="0" applyNumberFormat="0" applyBorder="0" applyAlignment="0" applyProtection="0"/>
    <xf numFmtId="0" fontId="24" fillId="22" borderId="0" applyNumberFormat="0" applyBorder="0" applyAlignment="0" applyProtection="0"/>
    <xf numFmtId="0" fontId="9" fillId="23" borderId="0" applyNumberFormat="0" applyBorder="0" applyAlignment="0" applyProtection="0"/>
    <xf numFmtId="0" fontId="9" fillId="24" borderId="0" applyNumberFormat="0" applyBorder="0" applyAlignment="0" applyProtection="0"/>
    <xf numFmtId="0" fontId="9" fillId="25" borderId="0" applyNumberFormat="0" applyBorder="0" applyAlignment="0" applyProtection="0"/>
    <xf numFmtId="0" fontId="24" fillId="26" borderId="0" applyNumberFormat="0" applyBorder="0" applyAlignment="0" applyProtection="0"/>
    <xf numFmtId="0" fontId="9" fillId="27" borderId="0" applyNumberFormat="0" applyBorder="0" applyAlignment="0" applyProtection="0"/>
    <xf numFmtId="0" fontId="9" fillId="28" borderId="0" applyNumberFormat="0" applyBorder="0" applyAlignment="0" applyProtection="0"/>
    <xf numFmtId="0" fontId="9" fillId="29" borderId="0" applyNumberFormat="0" applyBorder="0" applyAlignment="0" applyProtection="0"/>
    <xf numFmtId="0" fontId="24" fillId="30"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9" fillId="33" borderId="0" applyNumberFormat="0" applyBorder="0" applyAlignment="0" applyProtection="0"/>
    <xf numFmtId="0" fontId="24" fillId="34" borderId="0" applyNumberFormat="0" applyBorder="0" applyAlignment="0" applyProtection="0"/>
    <xf numFmtId="0" fontId="9" fillId="35" borderId="0" applyNumberFormat="0" applyBorder="0" applyAlignment="0" applyProtection="0"/>
    <xf numFmtId="0" fontId="9" fillId="36" borderId="0" applyNumberFormat="0" applyBorder="0" applyAlignment="0" applyProtection="0"/>
    <xf numFmtId="0" fontId="9" fillId="37" borderId="0" applyNumberFormat="0" applyBorder="0" applyAlignment="0" applyProtection="0"/>
  </cellStyleXfs>
  <cellXfs count="150">
    <xf numFmtId="0" fontId="0" fillId="0" borderId="0" xfId="0"/>
    <xf numFmtId="0" fontId="0" fillId="0" borderId="2" xfId="0" applyBorder="1"/>
    <xf numFmtId="0" fontId="2" fillId="3" borderId="3" xfId="0" applyFont="1" applyFill="1" applyBorder="1" applyAlignment="1">
      <alignment horizontal="center" vertical="center" wrapText="1"/>
    </xf>
    <xf numFmtId="0" fontId="4" fillId="0" borderId="2" xfId="0" applyFont="1" applyFill="1" applyBorder="1" applyAlignment="1">
      <alignment horizontal="left" vertical="center" wrapText="1"/>
    </xf>
    <xf numFmtId="0" fontId="3" fillId="0" borderId="2" xfId="0" applyFont="1" applyFill="1" applyBorder="1" applyAlignment="1">
      <alignment horizontal="center" vertical="center" wrapText="1"/>
    </xf>
    <xf numFmtId="0" fontId="2" fillId="0" borderId="2" xfId="0" applyFont="1" applyBorder="1" applyAlignment="1">
      <alignment horizontal="center"/>
    </xf>
    <xf numFmtId="0" fontId="0" fillId="0" borderId="0" xfId="0" applyFill="1" applyBorder="1"/>
    <xf numFmtId="0" fontId="2" fillId="4" borderId="2" xfId="0" applyFont="1" applyFill="1" applyBorder="1" applyAlignment="1">
      <alignment horizontal="center"/>
    </xf>
    <xf numFmtId="0" fontId="0" fillId="4" borderId="2" xfId="0" applyFill="1" applyBorder="1"/>
    <xf numFmtId="0" fontId="2" fillId="0" borderId="0" xfId="0" applyFont="1" applyFill="1" applyBorder="1" applyAlignment="1">
      <alignment horizontal="center"/>
    </xf>
    <xf numFmtId="0" fontId="0" fillId="0" borderId="0" xfId="0" applyFont="1"/>
    <xf numFmtId="0" fontId="0" fillId="0" borderId="0" xfId="0" applyFont="1" applyAlignment="1">
      <alignment vertical="top"/>
    </xf>
    <xf numFmtId="0" fontId="0" fillId="0" borderId="2" xfId="0" applyBorder="1" applyAlignment="1">
      <alignment wrapText="1"/>
    </xf>
    <xf numFmtId="0" fontId="2" fillId="4" borderId="2" xfId="0" applyFont="1" applyFill="1" applyBorder="1"/>
    <xf numFmtId="0" fontId="2" fillId="0" borderId="0" xfId="0" applyFont="1"/>
    <xf numFmtId="0" fontId="5" fillId="0" borderId="0" xfId="0" applyFont="1"/>
    <xf numFmtId="0" fontId="3" fillId="3" borderId="3" xfId="0" applyFont="1" applyFill="1" applyBorder="1" applyAlignment="1">
      <alignment horizontal="center" vertical="center" wrapText="1"/>
    </xf>
    <xf numFmtId="0" fontId="6" fillId="0" borderId="0" xfId="1"/>
    <xf numFmtId="0" fontId="2" fillId="3" borderId="2" xfId="0" applyFont="1" applyFill="1" applyBorder="1" applyAlignment="1">
      <alignment horizontal="center" vertical="center" wrapText="1"/>
    </xf>
    <xf numFmtId="0" fontId="2" fillId="0" borderId="0" xfId="0" applyFont="1" applyFill="1" applyBorder="1"/>
    <xf numFmtId="0" fontId="0" fillId="0" borderId="0" xfId="0" applyFont="1" applyFill="1" applyBorder="1" applyAlignment="1"/>
    <xf numFmtId="0" fontId="2" fillId="6" borderId="2" xfId="0" applyFont="1" applyFill="1" applyBorder="1"/>
    <xf numFmtId="0" fontId="0" fillId="0" borderId="2" xfId="0" applyFill="1" applyBorder="1"/>
    <xf numFmtId="49" fontId="0" fillId="0" borderId="2" xfId="0" applyNumberFormat="1" applyBorder="1"/>
    <xf numFmtId="0" fontId="7" fillId="0" borderId="0" xfId="0" applyFont="1" applyAlignment="1">
      <alignment vertical="center"/>
    </xf>
    <xf numFmtId="0" fontId="0" fillId="0" borderId="0" xfId="0" applyBorder="1"/>
    <xf numFmtId="0" fontId="1" fillId="2" borderId="2" xfId="0" applyFont="1" applyFill="1" applyBorder="1" applyAlignment="1">
      <alignment horizontal="center" vertical="center" wrapText="1"/>
    </xf>
    <xf numFmtId="0" fontId="8" fillId="0" borderId="0" xfId="0" applyFont="1" applyAlignment="1">
      <alignment vertical="center"/>
    </xf>
    <xf numFmtId="0" fontId="4" fillId="0" borderId="2" xfId="0" applyFont="1" applyBorder="1"/>
    <xf numFmtId="43" fontId="4" fillId="0" borderId="2" xfId="2" applyFont="1" applyFill="1" applyBorder="1" applyAlignment="1">
      <alignment horizontal="center" vertical="center"/>
    </xf>
    <xf numFmtId="43" fontId="4" fillId="0" borderId="2" xfId="2" applyFont="1" applyBorder="1" applyAlignment="1"/>
    <xf numFmtId="44" fontId="4" fillId="0" borderId="2" xfId="3" applyFont="1" applyFill="1" applyBorder="1" applyAlignment="1">
      <alignment horizontal="center" vertical="center"/>
    </xf>
    <xf numFmtId="44" fontId="4" fillId="0" borderId="2" xfId="3" applyFont="1" applyBorder="1" applyAlignment="1"/>
    <xf numFmtId="164" fontId="4" fillId="0" borderId="2" xfId="2" applyNumberFormat="1" applyFont="1" applyFill="1" applyBorder="1" applyAlignment="1">
      <alignment horizontal="center" vertical="center"/>
    </xf>
    <xf numFmtId="164" fontId="4" fillId="0" borderId="2" xfId="2" applyNumberFormat="1" applyFont="1" applyBorder="1" applyAlignment="1"/>
    <xf numFmtId="164" fontId="3" fillId="4" borderId="2" xfId="2" applyNumberFormat="1" applyFont="1" applyFill="1" applyBorder="1"/>
    <xf numFmtId="43" fontId="3" fillId="4" borderId="2" xfId="2" applyFont="1" applyFill="1" applyBorder="1"/>
    <xf numFmtId="165" fontId="3" fillId="4" borderId="2" xfId="0" applyNumberFormat="1" applyFont="1" applyFill="1" applyBorder="1"/>
    <xf numFmtId="0" fontId="3" fillId="6" borderId="2" xfId="0" applyFont="1" applyFill="1" applyBorder="1"/>
    <xf numFmtId="0" fontId="0" fillId="0" borderId="0" xfId="0" applyAlignment="1">
      <alignment vertical="top"/>
    </xf>
    <xf numFmtId="0" fontId="1" fillId="2" borderId="2" xfId="0" applyFont="1" applyFill="1" applyBorder="1" applyAlignment="1">
      <alignment horizontal="center" vertical="center" wrapText="1"/>
    </xf>
    <xf numFmtId="0" fontId="5" fillId="0" borderId="0" xfId="0" applyFont="1" applyAlignment="1">
      <alignment vertical="top"/>
    </xf>
    <xf numFmtId="164" fontId="3" fillId="0" borderId="0" xfId="2" applyNumberFormat="1" applyFont="1" applyFill="1" applyBorder="1"/>
    <xf numFmtId="43" fontId="3" fillId="0" borderId="0" xfId="2" applyFont="1" applyFill="1" applyBorder="1"/>
    <xf numFmtId="165" fontId="3" fillId="0" borderId="0" xfId="0" applyNumberFormat="1" applyFont="1" applyFill="1" applyBorder="1"/>
    <xf numFmtId="0" fontId="0" fillId="0" borderId="0" xfId="0" applyFill="1"/>
    <xf numFmtId="165" fontId="0" fillId="0" borderId="0" xfId="0" applyNumberFormat="1" applyFill="1" applyBorder="1"/>
    <xf numFmtId="0" fontId="3" fillId="0" borderId="0" xfId="0" applyFont="1" applyFill="1" applyBorder="1"/>
    <xf numFmtId="165" fontId="0" fillId="0" borderId="2" xfId="0" applyNumberFormat="1" applyBorder="1"/>
    <xf numFmtId="165" fontId="4" fillId="0" borderId="2" xfId="0" applyNumberFormat="1" applyFont="1" applyBorder="1"/>
    <xf numFmtId="165" fontId="3" fillId="6" borderId="2" xfId="0" applyNumberFormat="1" applyFont="1" applyFill="1" applyBorder="1"/>
    <xf numFmtId="44" fontId="0" fillId="0" borderId="2" xfId="3" applyFont="1" applyBorder="1"/>
    <xf numFmtId="44" fontId="3" fillId="6" borderId="2" xfId="3" applyFont="1" applyFill="1" applyBorder="1"/>
    <xf numFmtId="44" fontId="3" fillId="4" borderId="2" xfId="3" applyFont="1" applyFill="1" applyBorder="1"/>
    <xf numFmtId="164" fontId="4" fillId="0" borderId="2" xfId="2" applyNumberFormat="1" applyFont="1" applyBorder="1" applyAlignment="1">
      <alignment wrapText="1"/>
    </xf>
    <xf numFmtId="164" fontId="0" fillId="0" borderId="2" xfId="2" applyNumberFormat="1" applyFont="1" applyBorder="1"/>
    <xf numFmtId="10" fontId="0" fillId="0" borderId="2" xfId="4" applyNumberFormat="1" applyFont="1" applyBorder="1"/>
    <xf numFmtId="164" fontId="4" fillId="0" borderId="0" xfId="2" applyNumberFormat="1" applyFont="1" applyBorder="1" applyAlignment="1">
      <alignment wrapText="1"/>
    </xf>
    <xf numFmtId="164" fontId="0" fillId="0" borderId="0" xfId="2" applyNumberFormat="1" applyFont="1" applyBorder="1"/>
    <xf numFmtId="10" fontId="0" fillId="0" borderId="0" xfId="4" applyNumberFormat="1" applyFont="1" applyBorder="1"/>
    <xf numFmtId="164" fontId="5" fillId="0" borderId="0" xfId="0" applyNumberFormat="1" applyFont="1"/>
    <xf numFmtId="164" fontId="0" fillId="0" borderId="0" xfId="0" applyNumberFormat="1"/>
    <xf numFmtId="10" fontId="0" fillId="0" borderId="0" xfId="0" applyNumberFormat="1"/>
    <xf numFmtId="164" fontId="1" fillId="2" borderId="2" xfId="0" applyNumberFormat="1" applyFont="1" applyFill="1" applyBorder="1" applyAlignment="1">
      <alignment horizontal="center" vertical="center" wrapText="1"/>
    </xf>
    <xf numFmtId="10" fontId="1" fillId="2" borderId="2" xfId="0" applyNumberFormat="1" applyFont="1" applyFill="1" applyBorder="1" applyAlignment="1">
      <alignment horizontal="center" vertical="center" wrapText="1"/>
    </xf>
    <xf numFmtId="164" fontId="0" fillId="0" borderId="0" xfId="0" applyNumberFormat="1" applyAlignment="1">
      <alignment wrapText="1"/>
    </xf>
    <xf numFmtId="0" fontId="3" fillId="3" borderId="2" xfId="0" applyFont="1" applyFill="1" applyBorder="1" applyAlignment="1">
      <alignment horizontal="center" vertical="center" wrapText="1"/>
    </xf>
    <xf numFmtId="164" fontId="0" fillId="0" borderId="2" xfId="0" applyNumberFormat="1" applyBorder="1"/>
    <xf numFmtId="0" fontId="4" fillId="0" borderId="2" xfId="0" applyFont="1" applyFill="1" applyBorder="1" applyAlignment="1">
      <alignment horizontal="center" vertical="center" wrapText="1"/>
    </xf>
    <xf numFmtId="0" fontId="0" fillId="0" borderId="2" xfId="0" applyFont="1" applyBorder="1"/>
    <xf numFmtId="43" fontId="0" fillId="0" borderId="2" xfId="0" applyNumberFormat="1" applyBorder="1"/>
    <xf numFmtId="0" fontId="0" fillId="0" borderId="2" xfId="0" applyNumberFormat="1" applyBorder="1"/>
    <xf numFmtId="0" fontId="0" fillId="0" borderId="2" xfId="0" applyNumberFormat="1" applyBorder="1"/>
    <xf numFmtId="0" fontId="0" fillId="0" borderId="2" xfId="0" applyNumberFormat="1" applyBorder="1"/>
    <xf numFmtId="0" fontId="0" fillId="0" borderId="2" xfId="0" applyNumberFormat="1" applyBorder="1"/>
    <xf numFmtId="0" fontId="0" fillId="0" borderId="2" xfId="0" applyNumberFormat="1" applyBorder="1"/>
    <xf numFmtId="0" fontId="0" fillId="0" borderId="2" xfId="0" applyNumberFormat="1" applyBorder="1"/>
    <xf numFmtId="0" fontId="0" fillId="0" borderId="2" xfId="0" applyNumberFormat="1" applyBorder="1"/>
    <xf numFmtId="0" fontId="0" fillId="0" borderId="2" xfId="0" applyNumberFormat="1" applyBorder="1"/>
    <xf numFmtId="0" fontId="0" fillId="0" borderId="2" xfId="0" applyNumberFormat="1" applyBorder="1"/>
    <xf numFmtId="0" fontId="0" fillId="0" borderId="2" xfId="0" applyNumberFormat="1" applyBorder="1"/>
    <xf numFmtId="0" fontId="0" fillId="0" borderId="2" xfId="0" applyNumberFormat="1" applyBorder="1"/>
    <xf numFmtId="0" fontId="0" fillId="0" borderId="2" xfId="0" applyNumberFormat="1" applyBorder="1"/>
    <xf numFmtId="0" fontId="0" fillId="0" borderId="2" xfId="0" applyNumberFormat="1" applyBorder="1"/>
    <xf numFmtId="0" fontId="0" fillId="0" borderId="2" xfId="0" applyNumberFormat="1" applyBorder="1"/>
    <xf numFmtId="0" fontId="0" fillId="0" borderId="2" xfId="0" applyNumberFormat="1" applyBorder="1"/>
    <xf numFmtId="0" fontId="0" fillId="0" borderId="2" xfId="0" applyNumberFormat="1" applyBorder="1"/>
    <xf numFmtId="0" fontId="0" fillId="0" borderId="2" xfId="0" applyNumberFormat="1" applyBorder="1"/>
    <xf numFmtId="0" fontId="0" fillId="0" borderId="2" xfId="0" applyNumberFormat="1" applyBorder="1"/>
    <xf numFmtId="0" fontId="0" fillId="0" borderId="2" xfId="0" applyNumberFormat="1" applyBorder="1"/>
    <xf numFmtId="0" fontId="0" fillId="0" borderId="2" xfId="0" applyNumberFormat="1" applyBorder="1"/>
    <xf numFmtId="0" fontId="0" fillId="0" borderId="2" xfId="0" applyNumberFormat="1" applyBorder="1"/>
    <xf numFmtId="0" fontId="0" fillId="0" borderId="2" xfId="0" applyNumberFormat="1" applyBorder="1"/>
    <xf numFmtId="0" fontId="0" fillId="0" borderId="2" xfId="0" applyNumberFormat="1" applyBorder="1"/>
    <xf numFmtId="0" fontId="0" fillId="0" borderId="2" xfId="0" applyNumberFormat="1" applyBorder="1"/>
    <xf numFmtId="0" fontId="0" fillId="0" borderId="2" xfId="0" applyNumberFormat="1" applyBorder="1"/>
    <xf numFmtId="0" fontId="0" fillId="0" borderId="2" xfId="0" applyNumberFormat="1" applyBorder="1"/>
    <xf numFmtId="0" fontId="0" fillId="0" borderId="2" xfId="0" applyNumberFormat="1" applyBorder="1"/>
    <xf numFmtId="0" fontId="0" fillId="0" borderId="2" xfId="0" applyNumberFormat="1" applyBorder="1"/>
    <xf numFmtId="0" fontId="0" fillId="0" borderId="2" xfId="0" applyNumberFormat="1" applyBorder="1"/>
    <xf numFmtId="0" fontId="0" fillId="0" borderId="2" xfId="0" applyNumberFormat="1" applyBorder="1"/>
    <xf numFmtId="0" fontId="0" fillId="0" borderId="2" xfId="0" applyNumberFormat="1" applyBorder="1"/>
    <xf numFmtId="0" fontId="0" fillId="0" borderId="2" xfId="0" applyBorder="1"/>
    <xf numFmtId="0" fontId="0" fillId="0" borderId="2" xfId="0" applyNumberFormat="1" applyBorder="1"/>
    <xf numFmtId="44" fontId="2" fillId="4" borderId="2" xfId="3" applyFont="1" applyFill="1" applyBorder="1"/>
    <xf numFmtId="0" fontId="3" fillId="0" borderId="2" xfId="0" applyFont="1" applyBorder="1" applyAlignment="1">
      <alignment horizontal="center" vertical="center" wrapText="1"/>
    </xf>
    <xf numFmtId="0" fontId="4" fillId="0" borderId="2" xfId="0" applyFont="1" applyBorder="1" applyAlignment="1">
      <alignment horizontal="left" vertical="center" wrapText="1"/>
    </xf>
    <xf numFmtId="0" fontId="2" fillId="0" borderId="0" xfId="0" applyFont="1" applyAlignment="1">
      <alignment horizontal="center"/>
    </xf>
    <xf numFmtId="43" fontId="4" fillId="0" borderId="0" xfId="2" applyFont="1" applyFill="1" applyBorder="1"/>
    <xf numFmtId="165" fontId="4" fillId="0" borderId="0" xfId="0" applyNumberFormat="1" applyFont="1" applyFill="1" applyBorder="1"/>
    <xf numFmtId="164" fontId="4" fillId="0" borderId="0" xfId="2" applyNumberFormat="1" applyFont="1" applyFill="1" applyBorder="1"/>
    <xf numFmtId="43" fontId="0" fillId="0" borderId="0" xfId="0" applyNumberFormat="1"/>
    <xf numFmtId="164" fontId="0" fillId="0" borderId="0" xfId="0" applyNumberFormat="1" applyFill="1" applyBorder="1"/>
    <xf numFmtId="6" fontId="0" fillId="0" borderId="2" xfId="0" applyNumberFormat="1" applyBorder="1"/>
    <xf numFmtId="8" fontId="0" fillId="0" borderId="2" xfId="0" applyNumberFormat="1" applyBorder="1"/>
    <xf numFmtId="0" fontId="1" fillId="2" borderId="2" xfId="0" applyFont="1" applyFill="1" applyBorder="1" applyAlignment="1">
      <alignment horizontal="center" vertical="center" wrapText="1"/>
    </xf>
    <xf numFmtId="43" fontId="4" fillId="0" borderId="17" xfId="2" applyFont="1" applyBorder="1" applyAlignment="1">
      <alignment wrapText="1"/>
    </xf>
    <xf numFmtId="43" fontId="4" fillId="0" borderId="0" xfId="2" applyFont="1" applyBorder="1" applyAlignment="1">
      <alignment wrapText="1"/>
    </xf>
    <xf numFmtId="0" fontId="1" fillId="2" borderId="17" xfId="0" applyFont="1" applyFill="1" applyBorder="1" applyAlignment="1">
      <alignment horizontal="center" vertical="center" wrapText="1"/>
    </xf>
    <xf numFmtId="164" fontId="1" fillId="2" borderId="4" xfId="0" applyNumberFormat="1" applyFont="1" applyFill="1" applyBorder="1" applyAlignment="1">
      <alignment horizontal="center" vertical="center" wrapText="1"/>
    </xf>
    <xf numFmtId="10" fontId="1" fillId="2" borderId="4" xfId="0" applyNumberFormat="1" applyFont="1" applyFill="1" applyBorder="1" applyAlignment="1">
      <alignment horizontal="center" vertical="center" wrapText="1"/>
    </xf>
    <xf numFmtId="164" fontId="1" fillId="2" borderId="7" xfId="0" applyNumberFormat="1" applyFont="1" applyFill="1" applyBorder="1" applyAlignment="1">
      <alignment horizontal="center" vertical="center" wrapText="1"/>
    </xf>
    <xf numFmtId="10" fontId="1" fillId="2" borderId="7" xfId="0" applyNumberFormat="1" applyFont="1" applyFill="1" applyBorder="1" applyAlignment="1">
      <alignment horizontal="center" vertical="center" wrapText="1"/>
    </xf>
    <xf numFmtId="43" fontId="4" fillId="0" borderId="2" xfId="2" applyFont="1" applyBorder="1" applyAlignment="1">
      <alignment wrapText="1"/>
    </xf>
    <xf numFmtId="164" fontId="0" fillId="0" borderId="2" xfId="0" applyNumberFormat="1" applyBorder="1" applyAlignment="1">
      <alignment wrapText="1"/>
    </xf>
    <xf numFmtId="43" fontId="0" fillId="0" borderId="2" xfId="2" applyFont="1" applyBorder="1"/>
    <xf numFmtId="43" fontId="4" fillId="0" borderId="2" xfId="2" applyNumberFormat="1" applyFont="1" applyBorder="1" applyAlignment="1"/>
    <xf numFmtId="44" fontId="0" fillId="0" borderId="0" xfId="3" applyFont="1"/>
    <xf numFmtId="44" fontId="0" fillId="0" borderId="2" xfId="3" applyFont="1" applyFill="1" applyBorder="1"/>
    <xf numFmtId="164" fontId="0" fillId="0" borderId="2" xfId="2" applyNumberFormat="1" applyFont="1" applyFill="1" applyBorder="1"/>
    <xf numFmtId="164" fontId="2" fillId="4" borderId="2" xfId="2" applyNumberFormat="1" applyFont="1" applyFill="1" applyBorder="1"/>
    <xf numFmtId="0" fontId="1" fillId="5" borderId="5" xfId="0" applyFont="1" applyFill="1" applyBorder="1" applyAlignment="1">
      <alignment horizontal="center" vertical="center" wrapText="1"/>
    </xf>
    <xf numFmtId="0" fontId="1" fillId="5" borderId="2" xfId="0" applyFont="1" applyFill="1" applyBorder="1" applyAlignment="1">
      <alignment vertical="center"/>
    </xf>
    <xf numFmtId="0" fontId="1" fillId="5" borderId="3" xfId="0" applyFont="1" applyFill="1" applyBorder="1" applyAlignment="1">
      <alignment vertical="center"/>
    </xf>
    <xf numFmtId="0" fontId="1" fillId="5" borderId="2" xfId="0" applyFont="1" applyFill="1" applyBorder="1" applyAlignment="1">
      <alignment horizontal="center" vertical="center" wrapText="1"/>
    </xf>
    <xf numFmtId="0" fontId="1" fillId="5" borderId="3" xfId="0" applyFont="1" applyFill="1" applyBorder="1" applyAlignment="1">
      <alignment horizontal="center" vertical="center" wrapText="1"/>
    </xf>
    <xf numFmtId="0" fontId="1" fillId="5" borderId="4" xfId="0" applyFont="1" applyFill="1" applyBorder="1" applyAlignment="1">
      <alignment horizontal="center" vertical="center" wrapText="1"/>
    </xf>
    <xf numFmtId="0" fontId="1" fillId="5" borderId="2" xfId="0" applyFont="1" applyFill="1" applyBorder="1" applyAlignment="1">
      <alignment horizontal="center" vertical="center"/>
    </xf>
    <xf numFmtId="0" fontId="1" fillId="5" borderId="3" xfId="0" applyFont="1" applyFill="1" applyBorder="1" applyAlignment="1">
      <alignment horizontal="center" vertical="center"/>
    </xf>
    <xf numFmtId="0" fontId="1" fillId="5" borderId="4" xfId="0" applyFont="1" applyFill="1" applyBorder="1" applyAlignment="1">
      <alignment horizontal="center" vertical="center"/>
    </xf>
    <xf numFmtId="0" fontId="1" fillId="5" borderId="7" xfId="0" applyFont="1" applyFill="1" applyBorder="1" applyAlignment="1">
      <alignment horizontal="center" vertical="center"/>
    </xf>
    <xf numFmtId="0" fontId="1" fillId="5" borderId="7" xfId="0" applyFont="1" applyFill="1" applyBorder="1" applyAlignment="1">
      <alignment horizontal="center" vertical="center" wrapText="1"/>
    </xf>
    <xf numFmtId="0" fontId="1" fillId="2" borderId="5" xfId="0" applyFont="1" applyFill="1" applyBorder="1" applyAlignment="1">
      <alignment horizontal="center"/>
    </xf>
    <xf numFmtId="0" fontId="1" fillId="2" borderId="0" xfId="0" applyFont="1" applyFill="1" applyBorder="1" applyAlignment="1">
      <alignment horizontal="center"/>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2" xfId="0" applyFont="1" applyFill="1" applyBorder="1" applyAlignment="1">
      <alignment horizontal="center"/>
    </xf>
    <xf numFmtId="0" fontId="1" fillId="2" borderId="6" xfId="0" applyFont="1" applyFill="1" applyBorder="1" applyAlignment="1">
      <alignment horizontal="center"/>
    </xf>
    <xf numFmtId="0" fontId="1" fillId="2" borderId="1" xfId="0" applyFont="1" applyFill="1" applyBorder="1" applyAlignment="1">
      <alignment horizontal="center"/>
    </xf>
  </cellXfs>
  <cellStyles count="46">
    <cellStyle name="20% - Accent1" xfId="23" builtinId="30" customBuiltin="1"/>
    <cellStyle name="20% - Accent2" xfId="27" builtinId="34" customBuiltin="1"/>
    <cellStyle name="20% - Accent3" xfId="31" builtinId="38" customBuiltin="1"/>
    <cellStyle name="20% - Accent4" xfId="35" builtinId="42" customBuiltin="1"/>
    <cellStyle name="20% - Accent5" xfId="39" builtinId="46" customBuiltin="1"/>
    <cellStyle name="20% - Accent6" xfId="43" builtinId="50" customBuiltin="1"/>
    <cellStyle name="40% - Accent1" xfId="24" builtinId="31" customBuiltin="1"/>
    <cellStyle name="40% - Accent2" xfId="28" builtinId="35" customBuiltin="1"/>
    <cellStyle name="40% - Accent3" xfId="32" builtinId="39" customBuiltin="1"/>
    <cellStyle name="40% - Accent4" xfId="36" builtinId="43" customBuiltin="1"/>
    <cellStyle name="40% - Accent5" xfId="40" builtinId="47" customBuiltin="1"/>
    <cellStyle name="40% - Accent6" xfId="44" builtinId="51" customBuiltin="1"/>
    <cellStyle name="60% - Accent1" xfId="25" builtinId="32" customBuiltin="1"/>
    <cellStyle name="60% - Accent2" xfId="29" builtinId="36" customBuiltin="1"/>
    <cellStyle name="60% - Accent3" xfId="33" builtinId="40" customBuiltin="1"/>
    <cellStyle name="60% - Accent4" xfId="37" builtinId="44" customBuiltin="1"/>
    <cellStyle name="60% - Accent5" xfId="41" builtinId="48" customBuiltin="1"/>
    <cellStyle name="60% - Accent6" xfId="45" builtinId="52" customBuiltin="1"/>
    <cellStyle name="Accent1" xfId="22" builtinId="29" customBuiltin="1"/>
    <cellStyle name="Accent2" xfId="26" builtinId="33" customBuiltin="1"/>
    <cellStyle name="Accent3" xfId="30" builtinId="37" customBuiltin="1"/>
    <cellStyle name="Accent4" xfId="34" builtinId="41" customBuiltin="1"/>
    <cellStyle name="Accent5" xfId="38" builtinId="45" customBuiltin="1"/>
    <cellStyle name="Accent6" xfId="42" builtinId="49" customBuiltin="1"/>
    <cellStyle name="Bad" xfId="11" builtinId="27" customBuiltin="1"/>
    <cellStyle name="Calculation" xfId="15" builtinId="22" customBuiltin="1"/>
    <cellStyle name="Check Cell" xfId="17" builtinId="23" customBuiltin="1"/>
    <cellStyle name="Comma" xfId="2" builtinId="3"/>
    <cellStyle name="Currency" xfId="3" builtinId="4"/>
    <cellStyle name="Explanatory Text" xfId="20" builtinId="53" customBuiltin="1"/>
    <cellStyle name="Good" xfId="10" builtinId="26" customBuiltin="1"/>
    <cellStyle name="Heading 1" xfId="6" builtinId="16" customBuiltin="1"/>
    <cellStyle name="Heading 2" xfId="7" builtinId="17" customBuiltin="1"/>
    <cellStyle name="Heading 3" xfId="8" builtinId="18" customBuiltin="1"/>
    <cellStyle name="Heading 4" xfId="9" builtinId="19" customBuiltin="1"/>
    <cellStyle name="Hyperlink" xfId="1" builtinId="8"/>
    <cellStyle name="Input" xfId="13" builtinId="20" customBuiltin="1"/>
    <cellStyle name="Linked Cell" xfId="16" builtinId="24" customBuiltin="1"/>
    <cellStyle name="Neutral" xfId="12" builtinId="28" customBuiltin="1"/>
    <cellStyle name="Normal" xfId="0" builtinId="0"/>
    <cellStyle name="Note" xfId="19" builtinId="10" customBuiltin="1"/>
    <cellStyle name="Output" xfId="14" builtinId="21" customBuiltin="1"/>
    <cellStyle name="Percent" xfId="4" builtinId="5"/>
    <cellStyle name="Title" xfId="5" builtinId="15" customBuiltin="1"/>
    <cellStyle name="Total" xfId="21" builtinId="25" customBuiltin="1"/>
    <cellStyle name="Warning Text" xfId="18" builtinId="11" customBuiltin="1"/>
  </cellStyles>
  <dxfs count="0"/>
  <tableStyles count="0" defaultTableStyle="TableStyleMedium2" defaultPivotStyle="PivotStyleLight16"/>
  <colors>
    <mruColors>
      <color rgb="FFB7DEE8"/>
      <color rgb="FF00A5FF"/>
      <color rgb="FF00A5A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cms.gov/CCIIO/Resources/Forms-Reports-and-Other-Resources/Downloads/2021-URR-Instructions.pdf"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https://www.cms.gov/CCIIO/Resources/Forms-Reports-and-Other-Resources/Downloads/2021-URR-Instructions.pdf" TargetMode="External"/></Relationships>
</file>

<file path=xl/worksheets/_rels/sheet4.xml.rels><?xml version="1.0" encoding="UTF-8" standalone="yes"?>
<Relationships xmlns="http://schemas.openxmlformats.org/package/2006/relationships"><Relationship Id="rId1" Type="http://schemas.openxmlformats.org/officeDocument/2006/relationships/hyperlink" Target="https://www.cms.gov/CCIIO/Resources/Forms-Reports-and-Other-Resources/Downloads/2021-URR-Instructions.pdf" TargetMode="External"/></Relationships>
</file>

<file path=xl/worksheets/_rels/sheet5.xml.rels><?xml version="1.0" encoding="UTF-8" standalone="yes"?>
<Relationships xmlns="http://schemas.openxmlformats.org/package/2006/relationships"><Relationship Id="rId1" Type="http://schemas.openxmlformats.org/officeDocument/2006/relationships/hyperlink" Target="https://www.cms.gov/CCIIO/Resources/Forms-Reports-and-Other-Resources/Downloads/2021-URR-Instructions.pdf" TargetMode="External"/></Relationships>
</file>

<file path=xl/worksheets/_rels/sheet6.xml.rels><?xml version="1.0" encoding="UTF-8" standalone="yes"?>
<Relationships xmlns="http://schemas.openxmlformats.org/package/2006/relationships"><Relationship Id="rId1" Type="http://schemas.openxmlformats.org/officeDocument/2006/relationships/hyperlink" Target="https://www.cms.gov/CCIIO/Resources/Forms-Reports-and-Other-Resources/Downloads/2021-URR-Instructions.pdf"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https://www.cms.gov/CCIIO/Resources/Forms-Reports-and-Other-Resources/Downloads/2021-URR-Instructions.pdf" TargetMode="External"/></Relationships>
</file>

<file path=xl/worksheets/_rels/sheet8.xml.rels><?xml version="1.0" encoding="UTF-8" standalone="yes"?>
<Relationships xmlns="http://schemas.openxmlformats.org/package/2006/relationships"><Relationship Id="rId1" Type="http://schemas.openxmlformats.org/officeDocument/2006/relationships/hyperlink" Target="https://www.cms.gov/CCIIO/Resources/Forms-Reports-and-Other-Resources/Downloads/2021-URR-Instructions.pdf" TargetMode="External"/></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www.cms.gov/CCIIO/Resources/Forms-Reports-and-Other-Resources/Downloads/2021-URR-Instructions.pdf" TargetMode="External"/></Relationships>
</file>

<file path=xl/worksheets/_rels/sheet10.xml.rels><?xml version="1.0" encoding="UTF-8" standalone="yes"?>
<Relationships xmlns="http://schemas.openxmlformats.org/package/2006/relationships"><Relationship Id="rId1" Type="http://schemas.openxmlformats.org/officeDocument/2006/relationships/hyperlink" Target="https://www.cms.gov/CCIIO/Resources/Forms-Reports-and-Other-Resources/Downloads/2021-URR-Instructions.pdf"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https://www.cms.gov/CCIIO/Resources/Forms-Reports-and-Other-Resources/Downloads/2021-URR-Instructions.pdf" TargetMode="External"/></Relationships>
</file>

<file path=xl/worksheets/_rels/sheet12.xml.rels><?xml version="1.0" encoding="UTF-8" standalone="yes"?>
<Relationships xmlns="http://schemas.openxmlformats.org/package/2006/relationships"><Relationship Id="rId1" Type="http://schemas.openxmlformats.org/officeDocument/2006/relationships/hyperlink" Target="https://www.cms.gov/CCIIO/Resources/Forms-Reports-and-Other-Resources/Downloads/2021-URR-Instructions.pdf" TargetMode="External"/></Relationships>
</file>

<file path=xl/worksheets/_rels/sheet13.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s://www.cms.gov/CCIIO/Resources/Forms-Reports-and-Other-Resources/Downloads/2021-URR-Instructions.pdf" TargetMode="Externa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9.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https://www.cms.gov/CCIIO/Resources/Forms-Reports-and-Other-Resources/Downloads/2021-URR-Instructions.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35"/>
  <sheetViews>
    <sheetView zoomScale="85" zoomScaleNormal="85" workbookViewId="0">
      <selection activeCell="O34" sqref="O34"/>
    </sheetView>
  </sheetViews>
  <sheetFormatPr defaultRowHeight="15" x14ac:dyDescent="0.25"/>
  <cols>
    <col min="1" max="1" width="28.5703125" customWidth="1"/>
    <col min="2" max="4" width="19.5703125" customWidth="1"/>
    <col min="5" max="5" width="6.42578125" customWidth="1"/>
    <col min="6" max="6" width="29" customWidth="1"/>
    <col min="7" max="9" width="19.5703125" customWidth="1"/>
  </cols>
  <sheetData>
    <row r="1" spans="1:9" x14ac:dyDescent="0.25">
      <c r="A1" s="14" t="s">
        <v>148</v>
      </c>
      <c r="F1" s="14" t="s">
        <v>145</v>
      </c>
    </row>
    <row r="2" spans="1:9" ht="16.350000000000001" customHeight="1" x14ac:dyDescent="0.25">
      <c r="A2" s="132" t="s">
        <v>52</v>
      </c>
      <c r="B2" s="134" t="s">
        <v>101</v>
      </c>
      <c r="C2" s="134" t="s">
        <v>142</v>
      </c>
      <c r="D2" s="131" t="s">
        <v>143</v>
      </c>
      <c r="F2" s="132" t="s">
        <v>53</v>
      </c>
      <c r="G2" s="134" t="s">
        <v>101</v>
      </c>
      <c r="H2" s="135" t="s">
        <v>142</v>
      </c>
      <c r="I2" s="131" t="s">
        <v>143</v>
      </c>
    </row>
    <row r="3" spans="1:9" ht="23.1" customHeight="1" x14ac:dyDescent="0.25">
      <c r="A3" s="133"/>
      <c r="B3" s="135"/>
      <c r="C3" s="135"/>
      <c r="D3" s="131"/>
      <c r="F3" s="133"/>
      <c r="G3" s="135"/>
      <c r="H3" s="136"/>
      <c r="I3" s="131"/>
    </row>
    <row r="4" spans="1:9" x14ac:dyDescent="0.25">
      <c r="A4" s="1" t="s">
        <v>54</v>
      </c>
      <c r="B4" s="1">
        <v>118</v>
      </c>
      <c r="C4" s="48">
        <v>9575610.9400000013</v>
      </c>
      <c r="D4" s="48">
        <v>4581321.5900000017</v>
      </c>
      <c r="F4" s="102" t="s">
        <v>55</v>
      </c>
      <c r="G4" s="102">
        <v>1172</v>
      </c>
      <c r="H4" s="102">
        <v>69741815.120000049</v>
      </c>
      <c r="I4" s="102">
        <v>29627843.780000009</v>
      </c>
    </row>
    <row r="5" spans="1:9" x14ac:dyDescent="0.25">
      <c r="A5" s="1" t="s">
        <v>56</v>
      </c>
      <c r="B5" s="1">
        <v>814</v>
      </c>
      <c r="C5" s="48">
        <v>58033386.800000034</v>
      </c>
      <c r="D5" s="48">
        <v>26989508.11999999</v>
      </c>
      <c r="F5" s="102" t="s">
        <v>57</v>
      </c>
      <c r="G5" s="102">
        <v>3081</v>
      </c>
      <c r="H5" s="102">
        <v>218073979.15000039</v>
      </c>
      <c r="I5" s="102">
        <v>101387304.29999986</v>
      </c>
    </row>
    <row r="6" spans="1:9" x14ac:dyDescent="0.25">
      <c r="A6" s="1" t="s">
        <v>58</v>
      </c>
      <c r="B6" s="1">
        <v>1991</v>
      </c>
      <c r="C6" s="48">
        <v>135654177.86999997</v>
      </c>
      <c r="D6" s="48">
        <v>62672160.160000034</v>
      </c>
      <c r="F6" s="102" t="s">
        <v>59</v>
      </c>
      <c r="G6" s="102">
        <v>367</v>
      </c>
      <c r="H6" s="102">
        <v>26628785.660000008</v>
      </c>
      <c r="I6" s="102">
        <v>13132170.409999998</v>
      </c>
    </row>
    <row r="7" spans="1:9" x14ac:dyDescent="0.25">
      <c r="A7" s="1" t="s">
        <v>60</v>
      </c>
      <c r="B7" s="1">
        <v>208</v>
      </c>
      <c r="C7" s="48">
        <v>20745518.870000001</v>
      </c>
      <c r="D7" s="48">
        <v>8588390.040000001</v>
      </c>
      <c r="F7" s="102" t="s">
        <v>61</v>
      </c>
      <c r="G7" s="102">
        <v>1275</v>
      </c>
      <c r="H7" s="102">
        <v>100778146.19</v>
      </c>
      <c r="I7" s="102">
        <v>47073045.070000067</v>
      </c>
    </row>
    <row r="8" spans="1:9" x14ac:dyDescent="0.25">
      <c r="A8" s="1" t="s">
        <v>62</v>
      </c>
      <c r="B8" s="1">
        <v>107</v>
      </c>
      <c r="C8" s="48">
        <v>7004845.1600000029</v>
      </c>
      <c r="D8" s="48">
        <v>3266302.6699999995</v>
      </c>
      <c r="F8" s="102" t="s">
        <v>63</v>
      </c>
      <c r="G8" s="102">
        <v>4284</v>
      </c>
      <c r="H8" s="102">
        <v>296344177.72999901</v>
      </c>
      <c r="I8" s="102">
        <v>141872054.97999993</v>
      </c>
    </row>
    <row r="9" spans="1:9" x14ac:dyDescent="0.25">
      <c r="A9" s="1" t="s">
        <v>64</v>
      </c>
      <c r="B9" s="1">
        <v>70</v>
      </c>
      <c r="C9" s="48">
        <v>4595555.6800000006</v>
      </c>
      <c r="D9" s="48">
        <v>2193517.9200000004</v>
      </c>
      <c r="F9" s="21" t="s">
        <v>65</v>
      </c>
      <c r="G9" s="38">
        <f>SUM(G4:G8)</f>
        <v>10179</v>
      </c>
      <c r="H9" s="50">
        <f>SUM(H4:H8)</f>
        <v>711566903.84999943</v>
      </c>
      <c r="I9" s="37">
        <f>SUM(I4:I8)</f>
        <v>333092418.53999984</v>
      </c>
    </row>
    <row r="10" spans="1:9" x14ac:dyDescent="0.25">
      <c r="A10" s="1" t="s">
        <v>66</v>
      </c>
      <c r="B10" s="1">
        <v>271</v>
      </c>
      <c r="C10" s="48">
        <v>17390216.890000012</v>
      </c>
      <c r="D10" s="48">
        <v>8134101.8300000001</v>
      </c>
      <c r="F10" s="22" t="s">
        <v>67</v>
      </c>
      <c r="G10" s="1">
        <v>487</v>
      </c>
      <c r="H10" s="48">
        <v>36644861.869999997</v>
      </c>
      <c r="I10" s="48">
        <v>17657988.810000014</v>
      </c>
    </row>
    <row r="11" spans="1:9" x14ac:dyDescent="0.25">
      <c r="A11" s="1" t="s">
        <v>68</v>
      </c>
      <c r="B11" s="1">
        <v>168</v>
      </c>
      <c r="C11" s="48">
        <v>13976771.120000001</v>
      </c>
      <c r="D11" s="48">
        <v>6501763.6699999999</v>
      </c>
      <c r="F11" s="6"/>
      <c r="G11" s="25"/>
      <c r="H11" s="25"/>
      <c r="I11" s="25"/>
    </row>
    <row r="12" spans="1:9" ht="14.25" customHeight="1" x14ac:dyDescent="0.25">
      <c r="A12" s="1" t="s">
        <v>69</v>
      </c>
      <c r="B12" s="1">
        <v>168</v>
      </c>
      <c r="C12" s="48">
        <v>10178992.570000002</v>
      </c>
      <c r="D12" s="48">
        <v>4849120.3699999982</v>
      </c>
      <c r="F12" s="19" t="s">
        <v>146</v>
      </c>
    </row>
    <row r="13" spans="1:9" ht="14.45" customHeight="1" x14ac:dyDescent="0.25">
      <c r="A13" s="1" t="s">
        <v>71</v>
      </c>
      <c r="B13" s="1">
        <v>82</v>
      </c>
      <c r="C13" s="48">
        <v>4367619.8399999989</v>
      </c>
      <c r="D13" s="48">
        <v>1934490.0499999996</v>
      </c>
      <c r="F13" s="137" t="s">
        <v>70</v>
      </c>
      <c r="G13" s="134" t="s">
        <v>101</v>
      </c>
      <c r="H13" s="134" t="s">
        <v>142</v>
      </c>
      <c r="I13" s="134" t="s">
        <v>143</v>
      </c>
    </row>
    <row r="14" spans="1:9" x14ac:dyDescent="0.25">
      <c r="A14" s="1" t="s">
        <v>72</v>
      </c>
      <c r="B14" s="1">
        <v>460</v>
      </c>
      <c r="C14" s="48">
        <v>30946794.729999982</v>
      </c>
      <c r="D14" s="48">
        <v>15318757.379999992</v>
      </c>
      <c r="F14" s="137"/>
      <c r="G14" s="134"/>
      <c r="H14" s="134"/>
      <c r="I14" s="134"/>
    </row>
    <row r="15" spans="1:9" x14ac:dyDescent="0.25">
      <c r="A15" s="1" t="s">
        <v>73</v>
      </c>
      <c r="B15" s="1">
        <v>70</v>
      </c>
      <c r="C15" s="48">
        <v>5188812.959999999</v>
      </c>
      <c r="D15" s="48">
        <v>2515477.98</v>
      </c>
      <c r="F15" s="137"/>
      <c r="G15" s="134"/>
      <c r="H15" s="134"/>
      <c r="I15" s="134"/>
    </row>
    <row r="16" spans="1:9" x14ac:dyDescent="0.25">
      <c r="A16" s="1" t="s">
        <v>74</v>
      </c>
      <c r="B16" s="1">
        <v>330</v>
      </c>
      <c r="C16" s="48">
        <v>22172161.500000011</v>
      </c>
      <c r="D16" s="48">
        <v>10702391.540000001</v>
      </c>
      <c r="F16" s="1" t="s">
        <v>90</v>
      </c>
      <c r="G16" s="1">
        <v>2089</v>
      </c>
      <c r="H16" s="48">
        <v>138005794.27000022</v>
      </c>
      <c r="I16" s="48">
        <v>66886058.959999941</v>
      </c>
    </row>
    <row r="17" spans="1:9" x14ac:dyDescent="0.25">
      <c r="A17" s="1" t="s">
        <v>75</v>
      </c>
      <c r="B17" s="1">
        <v>527</v>
      </c>
      <c r="C17" s="48">
        <v>37199088.960000016</v>
      </c>
      <c r="D17" s="48">
        <v>17715924.620000016</v>
      </c>
      <c r="F17" s="1" t="s">
        <v>91</v>
      </c>
      <c r="G17" s="1">
        <v>4481</v>
      </c>
      <c r="H17" s="48">
        <v>297361809.54999965</v>
      </c>
      <c r="I17" s="48">
        <v>136048716.29999956</v>
      </c>
    </row>
    <row r="18" spans="1:9" x14ac:dyDescent="0.25">
      <c r="A18" s="1" t="s">
        <v>76</v>
      </c>
      <c r="B18" s="1">
        <v>55</v>
      </c>
      <c r="C18" s="48">
        <v>3784324.5700000003</v>
      </c>
      <c r="D18" s="48">
        <v>1878720.27</v>
      </c>
      <c r="F18" s="22" t="s">
        <v>92</v>
      </c>
      <c r="G18" s="1">
        <v>3609</v>
      </c>
      <c r="H18" s="48">
        <v>276199300.03000009</v>
      </c>
      <c r="I18" s="48">
        <v>130157643.27999996</v>
      </c>
    </row>
    <row r="19" spans="1:9" ht="14.25" customHeight="1" x14ac:dyDescent="0.25">
      <c r="A19" s="1" t="s">
        <v>77</v>
      </c>
      <c r="B19" s="1">
        <v>1986</v>
      </c>
      <c r="C19" s="48">
        <v>145808704.32000017</v>
      </c>
      <c r="D19" s="48">
        <v>68989042</v>
      </c>
      <c r="F19" s="21" t="s">
        <v>65</v>
      </c>
      <c r="G19" s="38">
        <f>SUM(G16:G18)</f>
        <v>10179</v>
      </c>
      <c r="H19" s="50">
        <f>SUM(H16:H18)</f>
        <v>711566903.8499999</v>
      </c>
      <c r="I19" s="37">
        <f>SUM(I16:I18)</f>
        <v>333092418.53999949</v>
      </c>
    </row>
    <row r="20" spans="1:9" x14ac:dyDescent="0.25">
      <c r="A20" s="1" t="s">
        <v>78</v>
      </c>
      <c r="B20" s="28">
        <v>1135</v>
      </c>
      <c r="C20" s="49">
        <v>78720814.569999993</v>
      </c>
      <c r="D20" s="49">
        <v>36174393.759999998</v>
      </c>
      <c r="F20" s="19"/>
      <c r="G20" s="19"/>
      <c r="H20" s="19"/>
      <c r="I20" s="6"/>
    </row>
    <row r="21" spans="1:9" ht="14.45" customHeight="1" x14ac:dyDescent="0.25">
      <c r="A21" s="1" t="s">
        <v>79</v>
      </c>
      <c r="B21" s="28">
        <v>112</v>
      </c>
      <c r="C21" s="49">
        <v>7500949.71</v>
      </c>
      <c r="D21" s="49">
        <v>3346059.55</v>
      </c>
      <c r="F21" s="19" t="s">
        <v>147</v>
      </c>
    </row>
    <row r="22" spans="1:9" ht="14.45" customHeight="1" x14ac:dyDescent="0.25">
      <c r="A22" s="1" t="s">
        <v>80</v>
      </c>
      <c r="B22" s="28">
        <v>137</v>
      </c>
      <c r="C22" s="49">
        <v>7899278.5999999996</v>
      </c>
      <c r="D22" s="49">
        <v>3602655.34</v>
      </c>
      <c r="F22" s="138" t="s">
        <v>70</v>
      </c>
      <c r="G22" s="135" t="s">
        <v>101</v>
      </c>
      <c r="H22" s="135" t="s">
        <v>142</v>
      </c>
      <c r="I22" s="135" t="s">
        <v>143</v>
      </c>
    </row>
    <row r="23" spans="1:9" x14ac:dyDescent="0.25">
      <c r="A23" s="1" t="s">
        <v>81</v>
      </c>
      <c r="B23" s="1">
        <v>45</v>
      </c>
      <c r="C23" s="48">
        <v>3858162.3799999994</v>
      </c>
      <c r="D23" s="48">
        <v>1832738.5000000002</v>
      </c>
      <c r="F23" s="139"/>
      <c r="G23" s="136"/>
      <c r="H23" s="136"/>
      <c r="I23" s="136"/>
    </row>
    <row r="24" spans="1:9" x14ac:dyDescent="0.25">
      <c r="A24" s="1" t="s">
        <v>82</v>
      </c>
      <c r="B24" s="1">
        <v>125</v>
      </c>
      <c r="C24" s="48">
        <v>9155586.6499999985</v>
      </c>
      <c r="D24" s="48">
        <v>4395812.339999998</v>
      </c>
      <c r="F24" s="140"/>
      <c r="G24" s="141"/>
      <c r="H24" s="141"/>
      <c r="I24" s="141"/>
    </row>
    <row r="25" spans="1:9" x14ac:dyDescent="0.25">
      <c r="A25" s="1" t="s">
        <v>83</v>
      </c>
      <c r="B25" s="1">
        <v>313</v>
      </c>
      <c r="C25" s="48">
        <v>19434962.220000014</v>
      </c>
      <c r="D25" s="48">
        <v>9376984.3100000024</v>
      </c>
      <c r="F25" s="23" t="s">
        <v>93</v>
      </c>
      <c r="G25" s="1">
        <v>40</v>
      </c>
      <c r="H25" s="51">
        <v>2766573.0599999996</v>
      </c>
      <c r="I25" s="51">
        <v>1257372.3399999999</v>
      </c>
    </row>
    <row r="26" spans="1:9" x14ac:dyDescent="0.25">
      <c r="A26" s="1" t="s">
        <v>84</v>
      </c>
      <c r="B26" s="1">
        <v>195</v>
      </c>
      <c r="C26" s="48">
        <v>13292933.86999999</v>
      </c>
      <c r="D26" s="48">
        <v>6637294.0300000012</v>
      </c>
      <c r="F26" s="23" t="s">
        <v>94</v>
      </c>
      <c r="G26" s="1">
        <v>277</v>
      </c>
      <c r="H26" s="51">
        <v>27273545.25999999</v>
      </c>
      <c r="I26" s="51">
        <v>11616744.469999999</v>
      </c>
    </row>
    <row r="27" spans="1:9" x14ac:dyDescent="0.25">
      <c r="A27" s="1" t="s">
        <v>85</v>
      </c>
      <c r="B27" s="1">
        <v>163</v>
      </c>
      <c r="C27" s="48">
        <v>9667458.2700000033</v>
      </c>
      <c r="D27" s="48">
        <v>4151358.7199999997</v>
      </c>
      <c r="F27" s="23" t="s">
        <v>95</v>
      </c>
      <c r="G27" s="1">
        <v>336</v>
      </c>
      <c r="H27" s="51">
        <v>27868478.490000021</v>
      </c>
      <c r="I27" s="51">
        <v>12654739.589999996</v>
      </c>
    </row>
    <row r="28" spans="1:9" x14ac:dyDescent="0.25">
      <c r="A28" s="1" t="s">
        <v>63</v>
      </c>
      <c r="B28" s="28">
        <v>529</v>
      </c>
      <c r="C28" s="49">
        <v>35414174.799999997</v>
      </c>
      <c r="D28" s="49">
        <v>16744131.779999999</v>
      </c>
      <c r="F28" s="23" t="s">
        <v>96</v>
      </c>
      <c r="G28" s="1">
        <v>1226</v>
      </c>
      <c r="H28" s="51">
        <v>75891991.189999968</v>
      </c>
      <c r="I28" s="51">
        <v>33177170.649999972</v>
      </c>
    </row>
    <row r="29" spans="1:9" x14ac:dyDescent="0.25">
      <c r="A29" s="21" t="s">
        <v>65</v>
      </c>
      <c r="B29" s="38">
        <f>SUM(B4:B28)</f>
        <v>10179</v>
      </c>
      <c r="C29" s="50">
        <f>SUM(C4:C28)</f>
        <v>711566903.85000014</v>
      </c>
      <c r="D29" s="50">
        <f>SUM(D4:D28)</f>
        <v>333092418.53999996</v>
      </c>
      <c r="F29" s="23" t="s">
        <v>97</v>
      </c>
      <c r="G29" s="1">
        <v>1739</v>
      </c>
      <c r="H29" s="51">
        <v>105515589.12000009</v>
      </c>
      <c r="I29" s="51">
        <v>47606389.870000035</v>
      </c>
    </row>
    <row r="30" spans="1:9" x14ac:dyDescent="0.25">
      <c r="F30" s="23" t="s">
        <v>98</v>
      </c>
      <c r="G30" s="1">
        <v>1981</v>
      </c>
      <c r="H30" s="51">
        <v>134798435.96000004</v>
      </c>
      <c r="I30" s="51">
        <v>62542249.780000001</v>
      </c>
    </row>
    <row r="31" spans="1:9" x14ac:dyDescent="0.25">
      <c r="F31" s="23" t="s">
        <v>99</v>
      </c>
      <c r="G31" s="1">
        <v>3538</v>
      </c>
      <c r="H31" s="51">
        <v>253225277.72999972</v>
      </c>
      <c r="I31" s="51">
        <v>121933509.52000004</v>
      </c>
    </row>
    <row r="32" spans="1:9" x14ac:dyDescent="0.25">
      <c r="F32" s="23" t="s">
        <v>100</v>
      </c>
      <c r="G32" s="1">
        <v>1042</v>
      </c>
      <c r="H32" s="51">
        <v>84227013.039999977</v>
      </c>
      <c r="I32" s="51">
        <v>42304242.32000003</v>
      </c>
    </row>
    <row r="33" spans="1:9" x14ac:dyDescent="0.25">
      <c r="B33" s="47"/>
      <c r="C33" s="47"/>
      <c r="D33" s="47"/>
      <c r="F33" s="21" t="s">
        <v>65</v>
      </c>
      <c r="G33" s="38">
        <f>SUM(G25:G32)</f>
        <v>10179</v>
      </c>
      <c r="H33" s="52">
        <f>SUM(H25:H32)</f>
        <v>711566903.84999979</v>
      </c>
      <c r="I33" s="53">
        <f>SUM(I25:I32)</f>
        <v>333092418.54000008</v>
      </c>
    </row>
    <row r="35" spans="1:9" x14ac:dyDescent="0.25">
      <c r="A35" s="24" t="s">
        <v>105</v>
      </c>
    </row>
  </sheetData>
  <mergeCells count="16">
    <mergeCell ref="I13:I15"/>
    <mergeCell ref="H13:H15"/>
    <mergeCell ref="G13:G15"/>
    <mergeCell ref="F13:F15"/>
    <mergeCell ref="F22:F24"/>
    <mergeCell ref="G22:G24"/>
    <mergeCell ref="H22:H24"/>
    <mergeCell ref="I22:I24"/>
    <mergeCell ref="I2:I3"/>
    <mergeCell ref="A2:A3"/>
    <mergeCell ref="B2:B3"/>
    <mergeCell ref="F2:F3"/>
    <mergeCell ref="C2:C3"/>
    <mergeCell ref="D2:D3"/>
    <mergeCell ref="G2:G3"/>
    <mergeCell ref="H2:H3"/>
  </mergeCells>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N36"/>
  <sheetViews>
    <sheetView tabSelected="1" zoomScale="85" zoomScaleNormal="85" workbookViewId="0">
      <selection activeCell="R12" sqref="R12"/>
    </sheetView>
  </sheetViews>
  <sheetFormatPr defaultRowHeight="15" x14ac:dyDescent="0.25"/>
  <cols>
    <col min="1" max="1" width="6.5703125" customWidth="1"/>
    <col min="2" max="2" width="42" customWidth="1"/>
    <col min="3" max="3" width="12.5703125" customWidth="1"/>
    <col min="4" max="4" width="18.5703125" bestFit="1" customWidth="1"/>
    <col min="5" max="5" width="24.140625" bestFit="1" customWidth="1"/>
    <col min="6" max="7" width="16" bestFit="1" customWidth="1"/>
    <col min="8" max="8" width="15" bestFit="1" customWidth="1"/>
    <col min="9" max="9" width="18" bestFit="1" customWidth="1"/>
    <col min="10" max="10" width="15.7109375" bestFit="1" customWidth="1"/>
    <col min="11" max="11" width="12.5703125" customWidth="1"/>
    <col min="12" max="12" width="13.7109375" bestFit="1" customWidth="1"/>
    <col min="13" max="14" width="12.5703125" customWidth="1"/>
  </cols>
  <sheetData>
    <row r="2" spans="1:14" x14ac:dyDescent="0.25">
      <c r="C2" s="142" t="s">
        <v>149</v>
      </c>
      <c r="D2" s="143"/>
      <c r="E2" s="143"/>
      <c r="F2" s="143"/>
      <c r="G2" s="143"/>
      <c r="H2" s="143"/>
      <c r="I2" s="143"/>
      <c r="J2" s="143"/>
      <c r="K2" s="143"/>
      <c r="L2" s="143"/>
      <c r="M2" s="143"/>
      <c r="N2" s="143"/>
    </row>
    <row r="3" spans="1:14" ht="14.45" customHeight="1" x14ac:dyDescent="0.25">
      <c r="B3" s="145" t="s">
        <v>117</v>
      </c>
      <c r="C3" s="144" t="s">
        <v>102</v>
      </c>
      <c r="D3" s="144" t="s">
        <v>0</v>
      </c>
      <c r="E3" s="144" t="s">
        <v>123</v>
      </c>
      <c r="F3" s="144" t="s">
        <v>124</v>
      </c>
      <c r="G3" s="144"/>
      <c r="H3" s="144"/>
      <c r="I3" s="144"/>
      <c r="J3" s="144"/>
      <c r="K3" s="147" t="s">
        <v>40</v>
      </c>
      <c r="L3" s="147"/>
      <c r="M3" s="147"/>
      <c r="N3" s="147"/>
    </row>
    <row r="4" spans="1:14" ht="45" x14ac:dyDescent="0.25">
      <c r="B4" s="146"/>
      <c r="C4" s="145"/>
      <c r="D4" s="145"/>
      <c r="E4" s="145"/>
      <c r="F4" s="16" t="s">
        <v>45</v>
      </c>
      <c r="G4" s="16" t="s">
        <v>46</v>
      </c>
      <c r="H4" s="16" t="s">
        <v>44</v>
      </c>
      <c r="I4" s="16" t="s">
        <v>47</v>
      </c>
      <c r="J4" s="16" t="s">
        <v>110</v>
      </c>
      <c r="K4" s="2" t="s">
        <v>2</v>
      </c>
      <c r="L4" s="2" t="s">
        <v>1</v>
      </c>
      <c r="M4" s="2" t="s">
        <v>108</v>
      </c>
      <c r="N4" s="18" t="s">
        <v>51</v>
      </c>
    </row>
    <row r="5" spans="1:14" x14ac:dyDescent="0.25">
      <c r="A5" s="5" t="s">
        <v>4</v>
      </c>
      <c r="B5" s="3" t="s">
        <v>16</v>
      </c>
      <c r="C5" s="33">
        <v>833</v>
      </c>
      <c r="D5" s="125">
        <v>9330.2599999999911</v>
      </c>
      <c r="E5" s="31">
        <f>SUM(F5:J5)</f>
        <v>70994148.240000054</v>
      </c>
      <c r="F5" s="51">
        <v>34713349.95000001</v>
      </c>
      <c r="G5" s="51">
        <v>12754741.170000019</v>
      </c>
      <c r="H5" s="31">
        <v>9067859.4200000074</v>
      </c>
      <c r="I5" s="31">
        <v>11018012.130000012</v>
      </c>
      <c r="J5" s="31">
        <v>3440185.5700000022</v>
      </c>
      <c r="K5" s="55">
        <v>59435</v>
      </c>
      <c r="L5" s="55">
        <v>1434</v>
      </c>
      <c r="M5" s="55">
        <v>17734</v>
      </c>
      <c r="N5" s="55">
        <v>44018</v>
      </c>
    </row>
    <row r="6" spans="1:14" x14ac:dyDescent="0.25">
      <c r="A6" s="5" t="s">
        <v>5</v>
      </c>
      <c r="B6" s="4" t="s">
        <v>200</v>
      </c>
      <c r="C6" s="33">
        <v>397</v>
      </c>
      <c r="D6" s="125">
        <v>4493.9399999999769</v>
      </c>
      <c r="E6" s="31">
        <f>SUM(F6:J6)</f>
        <v>33019056.300000012</v>
      </c>
      <c r="F6" s="51">
        <v>14061772.000000013</v>
      </c>
      <c r="G6" s="51">
        <v>6471538.5399999982</v>
      </c>
      <c r="H6" s="31">
        <v>4677780.7500000028</v>
      </c>
      <c r="I6" s="31">
        <v>5804527.6199999982</v>
      </c>
      <c r="J6" s="31">
        <v>2003437.3900000018</v>
      </c>
      <c r="K6" s="55">
        <v>28708</v>
      </c>
      <c r="L6" s="55">
        <v>655</v>
      </c>
      <c r="M6" s="55">
        <v>8147</v>
      </c>
      <c r="N6" s="55">
        <v>22614</v>
      </c>
    </row>
    <row r="7" spans="1:14" x14ac:dyDescent="0.25">
      <c r="A7" s="5" t="s">
        <v>6</v>
      </c>
      <c r="B7" s="4" t="s">
        <v>198</v>
      </c>
      <c r="C7" s="34">
        <v>662</v>
      </c>
      <c r="D7" s="125">
        <v>7348.7299999999432</v>
      </c>
      <c r="E7" s="31">
        <f>SUM(F7:J7)</f>
        <v>63838226.800000042</v>
      </c>
      <c r="F7" s="51">
        <v>34541577.110000014</v>
      </c>
      <c r="G7" s="51">
        <v>11289786.330000019</v>
      </c>
      <c r="H7" s="32">
        <v>8192297.9000000069</v>
      </c>
      <c r="I7" s="32">
        <v>7158541.1499999957</v>
      </c>
      <c r="J7" s="32">
        <v>2656024.3100000028</v>
      </c>
      <c r="K7" s="55">
        <v>51003</v>
      </c>
      <c r="L7" s="55">
        <v>1417</v>
      </c>
      <c r="M7" s="55">
        <v>17562</v>
      </c>
      <c r="N7" s="55">
        <v>33482</v>
      </c>
    </row>
    <row r="8" spans="1:14" x14ac:dyDescent="0.25">
      <c r="A8" s="5" t="s">
        <v>7</v>
      </c>
      <c r="B8" s="4" t="s">
        <v>199</v>
      </c>
      <c r="C8" s="34">
        <v>69</v>
      </c>
      <c r="D8" s="125">
        <v>817.51000000000067</v>
      </c>
      <c r="E8" s="31">
        <f>SUM(F8:J8)</f>
        <v>3811674.5699999994</v>
      </c>
      <c r="F8" s="51">
        <v>1310016.9599999997</v>
      </c>
      <c r="G8" s="51">
        <v>503645.82999999996</v>
      </c>
      <c r="H8" s="32">
        <v>384970.01999999996</v>
      </c>
      <c r="I8" s="32">
        <v>1386081.3899999997</v>
      </c>
      <c r="J8" s="32">
        <v>226960.37000000005</v>
      </c>
      <c r="K8" s="55">
        <v>3986</v>
      </c>
      <c r="L8" s="55">
        <v>92</v>
      </c>
      <c r="M8" s="55">
        <v>476</v>
      </c>
      <c r="N8" s="55">
        <v>4590</v>
      </c>
    </row>
    <row r="9" spans="1:14" x14ac:dyDescent="0.25">
      <c r="A9" s="5" t="s">
        <v>8</v>
      </c>
      <c r="B9" s="1" t="s">
        <v>103</v>
      </c>
      <c r="C9" s="34">
        <f>C10-C5</f>
        <v>833</v>
      </c>
      <c r="D9" s="30">
        <f t="shared" ref="D9:N9" si="0">D10-D5</f>
        <v>9642.0700000004363</v>
      </c>
      <c r="E9" s="32">
        <f t="shared" si="0"/>
        <v>38087066.200000003</v>
      </c>
      <c r="F9" s="32">
        <f t="shared" si="0"/>
        <v>1555601.3500000015</v>
      </c>
      <c r="G9" s="32">
        <f t="shared" si="0"/>
        <v>7792662.4499999937</v>
      </c>
      <c r="H9" s="32">
        <f t="shared" si="0"/>
        <v>4452617.6000000052</v>
      </c>
      <c r="I9" s="32">
        <f t="shared" si="0"/>
        <v>21079698.520000003</v>
      </c>
      <c r="J9" s="32">
        <f t="shared" si="0"/>
        <v>3206486.2799999928</v>
      </c>
      <c r="K9" s="34">
        <f t="shared" si="0"/>
        <v>28653</v>
      </c>
      <c r="L9" s="34">
        <f t="shared" si="0"/>
        <v>88</v>
      </c>
      <c r="M9" s="34">
        <f t="shared" si="0"/>
        <v>944</v>
      </c>
      <c r="N9" s="34">
        <f t="shared" si="0"/>
        <v>43253</v>
      </c>
    </row>
    <row r="10" spans="1:14" x14ac:dyDescent="0.25">
      <c r="A10" s="5" t="s">
        <v>9</v>
      </c>
      <c r="B10" s="13" t="s">
        <v>111</v>
      </c>
      <c r="C10" s="35">
        <v>1666</v>
      </c>
      <c r="D10" s="36">
        <v>18972.330000000427</v>
      </c>
      <c r="E10" s="37">
        <f>SUM(F10:J10)</f>
        <v>109081214.44000006</v>
      </c>
      <c r="F10" s="53">
        <v>36268951.300000012</v>
      </c>
      <c r="G10" s="53">
        <v>20547403.620000012</v>
      </c>
      <c r="H10" s="53">
        <v>13520477.020000013</v>
      </c>
      <c r="I10" s="53">
        <v>32097710.650000017</v>
      </c>
      <c r="J10" s="53">
        <v>6646671.849999995</v>
      </c>
      <c r="K10" s="35">
        <v>88088</v>
      </c>
      <c r="L10" s="35">
        <v>1522</v>
      </c>
      <c r="M10" s="35">
        <v>18678</v>
      </c>
      <c r="N10" s="35">
        <v>87271</v>
      </c>
    </row>
    <row r="11" spans="1:14" x14ac:dyDescent="0.25">
      <c r="A11" s="9"/>
      <c r="B11" s="6"/>
      <c r="C11" s="6"/>
      <c r="D11" s="6"/>
      <c r="E11" s="6"/>
      <c r="F11" s="6"/>
      <c r="G11" s="6"/>
      <c r="H11" s="6"/>
      <c r="I11" s="6"/>
      <c r="J11" s="6"/>
      <c r="K11" s="6"/>
      <c r="L11" s="6"/>
      <c r="M11" s="6"/>
    </row>
    <row r="12" spans="1:14" x14ac:dyDescent="0.25">
      <c r="A12" s="9"/>
      <c r="B12" s="6"/>
      <c r="C12" s="6"/>
      <c r="D12" s="6"/>
      <c r="E12" s="6"/>
      <c r="F12" s="6"/>
      <c r="G12" s="6"/>
      <c r="H12" s="6"/>
      <c r="I12" s="6"/>
      <c r="J12" s="6"/>
      <c r="K12" s="6"/>
      <c r="L12" s="6"/>
      <c r="M12" s="6"/>
    </row>
    <row r="13" spans="1:14" x14ac:dyDescent="0.25">
      <c r="C13" s="142" t="s">
        <v>150</v>
      </c>
      <c r="D13" s="143"/>
      <c r="E13" s="143"/>
      <c r="F13" s="143"/>
      <c r="G13" s="143"/>
      <c r="H13" s="143"/>
      <c r="I13" s="143"/>
      <c r="J13" s="143"/>
      <c r="K13" s="143"/>
      <c r="L13" s="143"/>
      <c r="M13" s="143"/>
      <c r="N13" s="143"/>
    </row>
    <row r="14" spans="1:14" ht="14.25" customHeight="1" x14ac:dyDescent="0.25">
      <c r="B14" s="145" t="s">
        <v>117</v>
      </c>
      <c r="C14" s="144" t="s">
        <v>102</v>
      </c>
      <c r="D14" s="144" t="s">
        <v>0</v>
      </c>
      <c r="E14" s="144" t="s">
        <v>123</v>
      </c>
      <c r="F14" s="144" t="s">
        <v>124</v>
      </c>
      <c r="G14" s="144"/>
      <c r="H14" s="144"/>
      <c r="I14" s="144"/>
      <c r="J14" s="144"/>
      <c r="K14" s="147" t="s">
        <v>40</v>
      </c>
      <c r="L14" s="147"/>
      <c r="M14" s="147"/>
      <c r="N14" s="147"/>
    </row>
    <row r="15" spans="1:14" ht="45" x14ac:dyDescent="0.25">
      <c r="B15" s="146"/>
      <c r="C15" s="145"/>
      <c r="D15" s="145"/>
      <c r="E15" s="145"/>
      <c r="F15" s="16" t="s">
        <v>45</v>
      </c>
      <c r="G15" s="16" t="s">
        <v>46</v>
      </c>
      <c r="H15" s="16" t="s">
        <v>44</v>
      </c>
      <c r="I15" s="16" t="s">
        <v>47</v>
      </c>
      <c r="J15" s="16" t="s">
        <v>110</v>
      </c>
      <c r="K15" s="2" t="s">
        <v>2</v>
      </c>
      <c r="L15" s="2" t="s">
        <v>1</v>
      </c>
      <c r="M15" s="2" t="s">
        <v>108</v>
      </c>
      <c r="N15" s="18" t="s">
        <v>51</v>
      </c>
    </row>
    <row r="16" spans="1:14" x14ac:dyDescent="0.25">
      <c r="A16" s="5" t="s">
        <v>4</v>
      </c>
      <c r="B16" s="3" t="s">
        <v>16</v>
      </c>
      <c r="C16" s="55">
        <v>879</v>
      </c>
      <c r="D16" s="125">
        <v>9472.5799999999927</v>
      </c>
      <c r="E16" s="31">
        <f>SUM(F16:J16)</f>
        <v>6826309.6200000001</v>
      </c>
      <c r="F16" s="31">
        <v>1231363.3299999998</v>
      </c>
      <c r="G16" s="31">
        <v>581301.90999999968</v>
      </c>
      <c r="H16" s="31">
        <v>1146777.8200000005</v>
      </c>
      <c r="I16" s="31">
        <v>3032617.5000000009</v>
      </c>
      <c r="J16" s="31">
        <v>834249.05999999936</v>
      </c>
      <c r="K16" s="55">
        <v>19094</v>
      </c>
      <c r="L16" s="55">
        <v>209</v>
      </c>
      <c r="M16" s="55">
        <v>1081</v>
      </c>
      <c r="N16" s="55">
        <v>26334</v>
      </c>
    </row>
    <row r="17" spans="1:14" x14ac:dyDescent="0.25">
      <c r="A17" s="5" t="s">
        <v>5</v>
      </c>
      <c r="B17" s="4" t="s">
        <v>200</v>
      </c>
      <c r="C17" s="55">
        <v>427</v>
      </c>
      <c r="D17" s="125">
        <v>4533.5899999999801</v>
      </c>
      <c r="E17" s="31">
        <f>SUM(F17:J17)</f>
        <v>3459656.04</v>
      </c>
      <c r="F17" s="127">
        <v>396950.57000000007</v>
      </c>
      <c r="G17" s="31">
        <v>340690.15</v>
      </c>
      <c r="H17" s="31">
        <v>530467.78999999969</v>
      </c>
      <c r="I17" s="31">
        <v>1711948.5299999998</v>
      </c>
      <c r="J17" s="31">
        <v>479599.00000000064</v>
      </c>
      <c r="K17" s="55">
        <v>9482</v>
      </c>
      <c r="L17" s="55">
        <v>70</v>
      </c>
      <c r="M17" s="55">
        <v>507</v>
      </c>
      <c r="N17" s="55">
        <v>13023</v>
      </c>
    </row>
    <row r="18" spans="1:14" x14ac:dyDescent="0.25">
      <c r="A18" s="5" t="s">
        <v>6</v>
      </c>
      <c r="B18" s="4" t="s">
        <v>198</v>
      </c>
      <c r="C18" s="55">
        <v>227</v>
      </c>
      <c r="D18" s="125">
        <v>2252.7100000000028</v>
      </c>
      <c r="E18" s="31">
        <f>SUM(F18:J18)</f>
        <v>2588419.8400000008</v>
      </c>
      <c r="F18" s="32">
        <v>1214336.9500000007</v>
      </c>
      <c r="G18" s="32">
        <v>199178.41</v>
      </c>
      <c r="H18" s="32">
        <v>447920.58</v>
      </c>
      <c r="I18" s="32">
        <v>517334.14</v>
      </c>
      <c r="J18" s="32">
        <v>209649.76000000004</v>
      </c>
      <c r="K18" s="55">
        <v>6147</v>
      </c>
      <c r="L18" s="55">
        <v>199</v>
      </c>
      <c r="M18" s="55">
        <v>997</v>
      </c>
      <c r="N18" s="55">
        <v>6333</v>
      </c>
    </row>
    <row r="19" spans="1:14" x14ac:dyDescent="0.25">
      <c r="A19" s="5" t="s">
        <v>7</v>
      </c>
      <c r="B19" s="4" t="s">
        <v>199</v>
      </c>
      <c r="C19" s="55">
        <v>325</v>
      </c>
      <c r="D19" s="125">
        <v>3662.509999999987</v>
      </c>
      <c r="E19" s="31">
        <f>SUM(F19:J19)</f>
        <v>1852140.7100000009</v>
      </c>
      <c r="F19" s="32">
        <v>55059.49</v>
      </c>
      <c r="G19" s="32">
        <v>152931.55000000002</v>
      </c>
      <c r="H19" s="32">
        <v>335845.65999999992</v>
      </c>
      <c r="I19" s="32">
        <v>1065867.5900000008</v>
      </c>
      <c r="J19" s="32">
        <v>242436.42000000022</v>
      </c>
      <c r="K19" s="55">
        <v>6223</v>
      </c>
      <c r="L19" s="55">
        <v>8</v>
      </c>
      <c r="M19" s="55">
        <v>25</v>
      </c>
      <c r="N19" s="55">
        <v>9675</v>
      </c>
    </row>
    <row r="20" spans="1:14" x14ac:dyDescent="0.25">
      <c r="A20" s="5" t="s">
        <v>8</v>
      </c>
      <c r="B20" s="1" t="s">
        <v>103</v>
      </c>
      <c r="C20" s="55">
        <f>C21-C16</f>
        <v>6022</v>
      </c>
      <c r="D20" s="125">
        <f t="shared" ref="D20:N20" si="1">D21-D16</f>
        <v>63246.419999992133</v>
      </c>
      <c r="E20" s="51">
        <f t="shared" si="1"/>
        <v>32169276.549999896</v>
      </c>
      <c r="F20" s="51">
        <f t="shared" si="1"/>
        <v>160708.84000000055</v>
      </c>
      <c r="G20" s="51">
        <f t="shared" si="1"/>
        <v>2533995.2400000067</v>
      </c>
      <c r="H20" s="51">
        <f t="shared" si="1"/>
        <v>4558539.3699999731</v>
      </c>
      <c r="I20" s="51">
        <f t="shared" si="1"/>
        <v>20329504.749999944</v>
      </c>
      <c r="J20" s="51">
        <f t="shared" si="1"/>
        <v>4586528.3499999763</v>
      </c>
      <c r="K20" s="55">
        <f t="shared" si="1"/>
        <v>82655</v>
      </c>
      <c r="L20" s="55">
        <f t="shared" si="1"/>
        <v>44</v>
      </c>
      <c r="M20" s="55">
        <f t="shared" si="1"/>
        <v>597</v>
      </c>
      <c r="N20" s="55">
        <f t="shared" si="1"/>
        <v>155930</v>
      </c>
    </row>
    <row r="21" spans="1:14" x14ac:dyDescent="0.25">
      <c r="A21" s="7" t="s">
        <v>9</v>
      </c>
      <c r="B21" s="13" t="s">
        <v>111</v>
      </c>
      <c r="C21" s="35">
        <v>6901</v>
      </c>
      <c r="D21" s="36">
        <v>72718.999999992127</v>
      </c>
      <c r="E21" s="37">
        <f>SUM(F21:J21)</f>
        <v>38995586.169999897</v>
      </c>
      <c r="F21" s="53">
        <v>1392072.1700000004</v>
      </c>
      <c r="G21" s="53">
        <v>3115297.1500000064</v>
      </c>
      <c r="H21" s="53">
        <v>5705317.1899999734</v>
      </c>
      <c r="I21" s="53">
        <v>23362122.249999944</v>
      </c>
      <c r="J21" s="53">
        <v>5420777.4099999759</v>
      </c>
      <c r="K21" s="35">
        <v>101749</v>
      </c>
      <c r="L21" s="35">
        <v>253</v>
      </c>
      <c r="M21" s="35">
        <v>1678</v>
      </c>
      <c r="N21" s="35">
        <v>182264</v>
      </c>
    </row>
    <row r="24" spans="1:14" x14ac:dyDescent="0.25">
      <c r="A24" s="10" t="s">
        <v>11</v>
      </c>
    </row>
    <row r="25" spans="1:14" x14ac:dyDescent="0.25">
      <c r="A25" s="10" t="s">
        <v>43</v>
      </c>
    </row>
    <row r="26" spans="1:14" x14ac:dyDescent="0.25">
      <c r="A26" s="10"/>
    </row>
    <row r="27" spans="1:14" x14ac:dyDescent="0.25">
      <c r="A27" s="11" t="s">
        <v>15</v>
      </c>
    </row>
    <row r="28" spans="1:14" x14ac:dyDescent="0.25">
      <c r="A28" s="11"/>
    </row>
    <row r="29" spans="1:14" x14ac:dyDescent="0.25">
      <c r="A29" t="s">
        <v>36</v>
      </c>
    </row>
    <row r="30" spans="1:14" x14ac:dyDescent="0.25">
      <c r="A30" t="s">
        <v>37</v>
      </c>
    </row>
    <row r="32" spans="1:14" x14ac:dyDescent="0.25">
      <c r="A32" t="s">
        <v>48</v>
      </c>
    </row>
    <row r="33" spans="1:1" x14ac:dyDescent="0.25">
      <c r="A33" t="s">
        <v>49</v>
      </c>
    </row>
    <row r="34" spans="1:1" x14ac:dyDescent="0.25">
      <c r="A34" s="17" t="s">
        <v>50</v>
      </c>
    </row>
    <row r="36" spans="1:1" x14ac:dyDescent="0.25">
      <c r="A36" s="27" t="s">
        <v>104</v>
      </c>
    </row>
  </sheetData>
  <mergeCells count="14">
    <mergeCell ref="C13:N13"/>
    <mergeCell ref="K14:N14"/>
    <mergeCell ref="B14:B15"/>
    <mergeCell ref="C14:C15"/>
    <mergeCell ref="D14:D15"/>
    <mergeCell ref="E14:E15"/>
    <mergeCell ref="F14:J14"/>
    <mergeCell ref="C2:N2"/>
    <mergeCell ref="E3:E4"/>
    <mergeCell ref="D3:D4"/>
    <mergeCell ref="C3:C4"/>
    <mergeCell ref="B3:B4"/>
    <mergeCell ref="F3:J3"/>
    <mergeCell ref="K3:N3"/>
  </mergeCells>
  <hyperlinks>
    <hyperlink ref="A34" r:id="rId1" xr:uid="{00000000-0004-0000-0100-000000000000}"/>
  </hyperlinks>
  <pageMargins left="0.7" right="0.7" top="0.75" bottom="0.75" header="0.3" footer="0.3"/>
  <pageSetup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N36"/>
  <sheetViews>
    <sheetView zoomScale="85" zoomScaleNormal="85" workbookViewId="0">
      <selection activeCell="E9" sqref="E9"/>
    </sheetView>
  </sheetViews>
  <sheetFormatPr defaultRowHeight="15" x14ac:dyDescent="0.25"/>
  <cols>
    <col min="1" max="1" width="6.5703125" customWidth="1"/>
    <col min="2" max="2" width="42" customWidth="1"/>
    <col min="3" max="4" width="12.5703125" customWidth="1"/>
    <col min="5" max="5" width="24.140625" bestFit="1" customWidth="1"/>
    <col min="6" max="7" width="15.28515625" bestFit="1" customWidth="1"/>
    <col min="8" max="8" width="15.5703125" bestFit="1" customWidth="1"/>
    <col min="9" max="9" width="17" bestFit="1" customWidth="1"/>
    <col min="10" max="10" width="15.140625" bestFit="1" customWidth="1"/>
    <col min="11" max="13" width="12.5703125" customWidth="1"/>
    <col min="14" max="14" width="13.85546875" bestFit="1" customWidth="1"/>
  </cols>
  <sheetData>
    <row r="2" spans="1:14" x14ac:dyDescent="0.25">
      <c r="C2" s="148" t="s">
        <v>176</v>
      </c>
      <c r="D2" s="149"/>
      <c r="E2" s="149"/>
      <c r="F2" s="149"/>
      <c r="G2" s="149"/>
      <c r="H2" s="149"/>
      <c r="I2" s="149"/>
      <c r="J2" s="149"/>
      <c r="K2" s="149"/>
      <c r="L2" s="149"/>
      <c r="M2" s="149"/>
      <c r="N2" s="149"/>
    </row>
    <row r="3" spans="1:14" ht="14.25" customHeight="1" x14ac:dyDescent="0.25">
      <c r="B3" s="145" t="s">
        <v>118</v>
      </c>
      <c r="C3" s="144" t="s">
        <v>102</v>
      </c>
      <c r="D3" s="144" t="s">
        <v>0</v>
      </c>
      <c r="E3" s="144" t="s">
        <v>123</v>
      </c>
      <c r="F3" s="144" t="s">
        <v>124</v>
      </c>
      <c r="G3" s="144"/>
      <c r="H3" s="144"/>
      <c r="I3" s="144"/>
      <c r="J3" s="144"/>
      <c r="K3" s="147" t="s">
        <v>40</v>
      </c>
      <c r="L3" s="147"/>
      <c r="M3" s="147"/>
      <c r="N3" s="147"/>
    </row>
    <row r="4" spans="1:14" ht="45" x14ac:dyDescent="0.25">
      <c r="B4" s="146"/>
      <c r="C4" s="145"/>
      <c r="D4" s="145"/>
      <c r="E4" s="145"/>
      <c r="F4" s="16" t="s">
        <v>45</v>
      </c>
      <c r="G4" s="16" t="s">
        <v>46</v>
      </c>
      <c r="H4" s="16" t="s">
        <v>44</v>
      </c>
      <c r="I4" s="16" t="s">
        <v>47</v>
      </c>
      <c r="J4" s="16" t="s">
        <v>110</v>
      </c>
      <c r="K4" s="2" t="s">
        <v>2</v>
      </c>
      <c r="L4" s="2" t="s">
        <v>1</v>
      </c>
      <c r="M4" s="2" t="s">
        <v>108</v>
      </c>
      <c r="N4" s="18" t="s">
        <v>51</v>
      </c>
    </row>
    <row r="5" spans="1:14" x14ac:dyDescent="0.25">
      <c r="A5" s="5" t="s">
        <v>4</v>
      </c>
      <c r="B5" s="3" t="s">
        <v>16</v>
      </c>
      <c r="C5" s="33"/>
      <c r="D5" s="29"/>
      <c r="E5" s="31"/>
      <c r="F5" s="31"/>
      <c r="G5" s="31"/>
      <c r="H5" s="31"/>
      <c r="I5" s="31"/>
      <c r="J5" s="31"/>
      <c r="K5" s="75"/>
      <c r="L5" s="76"/>
      <c r="M5" s="77"/>
      <c r="N5" s="78"/>
    </row>
    <row r="6" spans="1:14" x14ac:dyDescent="0.25">
      <c r="A6" s="5" t="s">
        <v>5</v>
      </c>
      <c r="B6" s="4"/>
      <c r="C6" s="33"/>
      <c r="D6" s="29"/>
      <c r="E6" s="31"/>
      <c r="F6" s="31"/>
      <c r="G6" s="31"/>
      <c r="H6" s="31"/>
      <c r="I6" s="31"/>
      <c r="J6" s="31"/>
      <c r="K6" s="75"/>
      <c r="L6" s="76"/>
      <c r="M6" s="77"/>
      <c r="N6" s="78"/>
    </row>
    <row r="7" spans="1:14" x14ac:dyDescent="0.25">
      <c r="A7" s="5" t="s">
        <v>6</v>
      </c>
      <c r="B7" s="4"/>
      <c r="C7" s="34"/>
      <c r="D7" s="30"/>
      <c r="E7" s="31"/>
      <c r="F7" s="32"/>
      <c r="G7" s="32"/>
      <c r="H7" s="32"/>
      <c r="I7" s="32"/>
      <c r="J7" s="32"/>
      <c r="K7" s="75"/>
      <c r="L7" s="76"/>
      <c r="M7" s="77"/>
      <c r="N7" s="78"/>
    </row>
    <row r="8" spans="1:14" x14ac:dyDescent="0.25">
      <c r="A8" s="5" t="s">
        <v>7</v>
      </c>
      <c r="B8" s="4"/>
      <c r="C8" s="34"/>
      <c r="D8" s="30"/>
      <c r="E8" s="31"/>
      <c r="F8" s="32"/>
      <c r="G8" s="32"/>
      <c r="H8" s="32"/>
      <c r="I8" s="32"/>
      <c r="J8" s="32"/>
      <c r="K8" s="75"/>
      <c r="L8" s="76"/>
      <c r="M8" s="77"/>
      <c r="N8" s="78"/>
    </row>
    <row r="9" spans="1:14" x14ac:dyDescent="0.25">
      <c r="A9" s="5"/>
      <c r="B9" s="1" t="s">
        <v>103</v>
      </c>
      <c r="C9" s="34">
        <v>1248</v>
      </c>
      <c r="D9" s="30">
        <v>14147.94</v>
      </c>
      <c r="E9" s="32">
        <f t="shared" ref="E9:N9" si="0">E10-E5</f>
        <v>88435694.560000002</v>
      </c>
      <c r="F9" s="32">
        <f t="shared" si="0"/>
        <v>27171996.920000002</v>
      </c>
      <c r="G9" s="32">
        <f t="shared" si="0"/>
        <v>15144234.630000005</v>
      </c>
      <c r="H9" s="32">
        <f t="shared" si="0"/>
        <v>12580886.10999999</v>
      </c>
      <c r="I9" s="32">
        <f t="shared" si="0"/>
        <v>26621657.920000024</v>
      </c>
      <c r="J9" s="32">
        <f t="shared" si="0"/>
        <v>6916918.9799999949</v>
      </c>
      <c r="K9" s="34">
        <f t="shared" si="0"/>
        <v>74690</v>
      </c>
      <c r="L9" s="34">
        <f t="shared" si="0"/>
        <v>1113</v>
      </c>
      <c r="M9" s="34">
        <f t="shared" si="0"/>
        <v>12821</v>
      </c>
      <c r="N9" s="34">
        <f t="shared" si="0"/>
        <v>67087</v>
      </c>
    </row>
    <row r="10" spans="1:14" x14ac:dyDescent="0.25">
      <c r="A10" s="7" t="s">
        <v>9</v>
      </c>
      <c r="B10" s="13" t="s">
        <v>112</v>
      </c>
      <c r="C10" s="35">
        <f>C9</f>
        <v>1248</v>
      </c>
      <c r="D10" s="36">
        <f t="shared" ref="D10" si="1">D9</f>
        <v>14147.94</v>
      </c>
      <c r="E10" s="53">
        <f>SUM(F10:J10)</f>
        <v>88435694.560000002</v>
      </c>
      <c r="F10" s="53">
        <v>27171996.920000002</v>
      </c>
      <c r="G10" s="53">
        <v>15144234.630000005</v>
      </c>
      <c r="H10" s="53">
        <v>12580886.10999999</v>
      </c>
      <c r="I10" s="53">
        <v>26621657.920000024</v>
      </c>
      <c r="J10" s="53">
        <v>6916918.9799999949</v>
      </c>
      <c r="K10" s="35">
        <v>74690</v>
      </c>
      <c r="L10" s="35">
        <v>1113</v>
      </c>
      <c r="M10" s="35">
        <v>12821</v>
      </c>
      <c r="N10" s="35">
        <v>67087</v>
      </c>
    </row>
    <row r="11" spans="1:14" x14ac:dyDescent="0.25">
      <c r="A11" s="9"/>
      <c r="B11" s="6"/>
      <c r="C11" s="6"/>
      <c r="D11" s="6"/>
      <c r="E11" s="6"/>
      <c r="F11" s="6"/>
      <c r="G11" s="6"/>
      <c r="H11" s="6"/>
      <c r="I11" s="6"/>
      <c r="J11" s="6"/>
      <c r="K11" s="6"/>
      <c r="L11" s="6"/>
      <c r="M11" s="6"/>
    </row>
    <row r="12" spans="1:14" x14ac:dyDescent="0.25">
      <c r="A12" s="9"/>
      <c r="B12" s="6"/>
      <c r="C12" s="6"/>
      <c r="D12" s="6"/>
      <c r="E12" s="6"/>
      <c r="F12" s="6"/>
      <c r="G12" s="6"/>
      <c r="H12" s="6"/>
      <c r="I12" s="6"/>
      <c r="J12" s="6"/>
      <c r="K12" s="6"/>
      <c r="L12" s="6"/>
      <c r="M12" s="6"/>
    </row>
    <row r="13" spans="1:14" x14ac:dyDescent="0.25">
      <c r="C13" s="148" t="s">
        <v>175</v>
      </c>
      <c r="D13" s="149"/>
      <c r="E13" s="149"/>
      <c r="F13" s="149"/>
      <c r="G13" s="149"/>
      <c r="H13" s="149"/>
      <c r="I13" s="149"/>
      <c r="J13" s="149"/>
      <c r="K13" s="149"/>
      <c r="L13" s="149"/>
      <c r="M13" s="149"/>
      <c r="N13" s="149"/>
    </row>
    <row r="14" spans="1:14" ht="14.25" customHeight="1" x14ac:dyDescent="0.25">
      <c r="B14" s="145" t="s">
        <v>118</v>
      </c>
      <c r="C14" s="144" t="s">
        <v>102</v>
      </c>
      <c r="D14" s="144" t="s">
        <v>0</v>
      </c>
      <c r="E14" s="144" t="s">
        <v>123</v>
      </c>
      <c r="F14" s="144" t="s">
        <v>124</v>
      </c>
      <c r="G14" s="144"/>
      <c r="H14" s="144"/>
      <c r="I14" s="144"/>
      <c r="J14" s="144"/>
      <c r="K14" s="147" t="s">
        <v>40</v>
      </c>
      <c r="L14" s="147"/>
      <c r="M14" s="147"/>
      <c r="N14" s="147"/>
    </row>
    <row r="15" spans="1:14" ht="45" x14ac:dyDescent="0.25">
      <c r="B15" s="146"/>
      <c r="C15" s="145"/>
      <c r="D15" s="145"/>
      <c r="E15" s="145"/>
      <c r="F15" s="16" t="s">
        <v>45</v>
      </c>
      <c r="G15" s="16" t="s">
        <v>46</v>
      </c>
      <c r="H15" s="16" t="s">
        <v>44</v>
      </c>
      <c r="I15" s="16" t="s">
        <v>47</v>
      </c>
      <c r="J15" s="16" t="s">
        <v>110</v>
      </c>
      <c r="K15" s="2" t="s">
        <v>2</v>
      </c>
      <c r="L15" s="2" t="s">
        <v>1</v>
      </c>
      <c r="M15" s="2" t="s">
        <v>108</v>
      </c>
      <c r="N15" s="18" t="s">
        <v>51</v>
      </c>
    </row>
    <row r="16" spans="1:14" x14ac:dyDescent="0.25">
      <c r="A16" s="5" t="s">
        <v>4</v>
      </c>
      <c r="B16" s="3" t="s">
        <v>16</v>
      </c>
      <c r="C16" s="33"/>
      <c r="D16" s="29"/>
      <c r="E16" s="31"/>
      <c r="F16" s="31"/>
      <c r="G16" s="31"/>
      <c r="H16" s="31"/>
      <c r="I16" s="31"/>
      <c r="J16" s="31"/>
      <c r="K16" s="71"/>
      <c r="L16" s="72"/>
      <c r="M16" s="73"/>
      <c r="N16" s="74"/>
    </row>
    <row r="17" spans="1:14" x14ac:dyDescent="0.25">
      <c r="A17" s="5" t="s">
        <v>5</v>
      </c>
      <c r="B17" s="4"/>
      <c r="C17" s="33"/>
      <c r="D17" s="29"/>
      <c r="E17" s="31"/>
      <c r="F17" s="31"/>
      <c r="G17" s="31"/>
      <c r="H17" s="31"/>
      <c r="I17" s="31"/>
      <c r="J17" s="31"/>
      <c r="K17" s="71"/>
      <c r="L17" s="72"/>
      <c r="M17" s="73"/>
      <c r="N17" s="74"/>
    </row>
    <row r="18" spans="1:14" x14ac:dyDescent="0.25">
      <c r="A18" s="5" t="s">
        <v>6</v>
      </c>
      <c r="B18" s="4"/>
      <c r="C18" s="34"/>
      <c r="D18" s="30"/>
      <c r="E18" s="31"/>
      <c r="F18" s="32"/>
      <c r="G18" s="32"/>
      <c r="H18" s="32"/>
      <c r="I18" s="32"/>
      <c r="J18" s="32"/>
      <c r="K18" s="71"/>
      <c r="L18" s="72"/>
      <c r="M18" s="73"/>
      <c r="N18" s="74"/>
    </row>
    <row r="19" spans="1:14" x14ac:dyDescent="0.25">
      <c r="A19" s="5" t="s">
        <v>7</v>
      </c>
      <c r="B19" s="4"/>
      <c r="C19" s="34"/>
      <c r="D19" s="30"/>
      <c r="E19" s="31"/>
      <c r="F19" s="32"/>
      <c r="G19" s="32"/>
      <c r="H19" s="32"/>
      <c r="I19" s="32"/>
      <c r="J19" s="32"/>
      <c r="K19" s="71"/>
      <c r="L19" s="72"/>
      <c r="M19" s="73"/>
      <c r="N19" s="74"/>
    </row>
    <row r="20" spans="1:14" x14ac:dyDescent="0.25">
      <c r="A20" s="5"/>
      <c r="B20" s="1" t="s">
        <v>103</v>
      </c>
      <c r="C20" s="34">
        <v>8449</v>
      </c>
      <c r="D20" s="30">
        <v>91007.939999989059</v>
      </c>
      <c r="E20" s="32">
        <f t="shared" ref="E20:N20" si="2">E21-E16</f>
        <v>31650473.25999999</v>
      </c>
      <c r="F20" s="32">
        <f t="shared" si="2"/>
        <v>1178963.6799999997</v>
      </c>
      <c r="G20" s="32">
        <f t="shared" si="2"/>
        <v>4103240.4900000026</v>
      </c>
      <c r="H20" s="32">
        <f t="shared" si="2"/>
        <v>8312431.1699999776</v>
      </c>
      <c r="I20" s="32">
        <f t="shared" si="2"/>
        <v>11917882.720000032</v>
      </c>
      <c r="J20" s="32">
        <f t="shared" si="2"/>
        <v>6137955.1999999825</v>
      </c>
      <c r="K20" s="34">
        <f t="shared" si="2"/>
        <v>143209</v>
      </c>
      <c r="L20" s="34">
        <f t="shared" si="2"/>
        <v>188</v>
      </c>
      <c r="M20" s="34">
        <f t="shared" si="2"/>
        <v>889</v>
      </c>
      <c r="N20" s="34">
        <f t="shared" si="2"/>
        <v>190591</v>
      </c>
    </row>
    <row r="21" spans="1:14" x14ac:dyDescent="0.25">
      <c r="A21" s="7" t="s">
        <v>9</v>
      </c>
      <c r="B21" s="13" t="s">
        <v>112</v>
      </c>
      <c r="C21" s="35">
        <v>8449</v>
      </c>
      <c r="D21" s="36">
        <v>91007.939999989059</v>
      </c>
      <c r="E21" s="53">
        <f>SUM(F21:J21)</f>
        <v>31650473.25999999</v>
      </c>
      <c r="F21" s="53">
        <v>1178963.6799999997</v>
      </c>
      <c r="G21" s="53">
        <v>4103240.4900000026</v>
      </c>
      <c r="H21" s="53">
        <v>8312431.1699999776</v>
      </c>
      <c r="I21" s="53">
        <v>11917882.720000032</v>
      </c>
      <c r="J21" s="53">
        <v>6137955.1999999825</v>
      </c>
      <c r="K21" s="35">
        <v>143209</v>
      </c>
      <c r="L21" s="35">
        <v>188</v>
      </c>
      <c r="M21" s="35">
        <v>889</v>
      </c>
      <c r="N21" s="35">
        <v>190591</v>
      </c>
    </row>
    <row r="24" spans="1:14" x14ac:dyDescent="0.25">
      <c r="A24" s="10" t="s">
        <v>11</v>
      </c>
    </row>
    <row r="25" spans="1:14" x14ac:dyDescent="0.25">
      <c r="A25" s="10" t="s">
        <v>43</v>
      </c>
    </row>
    <row r="26" spans="1:14" x14ac:dyDescent="0.25">
      <c r="A26" s="10"/>
    </row>
    <row r="27" spans="1:14" x14ac:dyDescent="0.25">
      <c r="A27" s="11" t="s">
        <v>15</v>
      </c>
    </row>
    <row r="29" spans="1:14" x14ac:dyDescent="0.25">
      <c r="A29" s="11" t="s">
        <v>38</v>
      </c>
    </row>
    <row r="30" spans="1:14" x14ac:dyDescent="0.25">
      <c r="A30" s="10" t="s">
        <v>39</v>
      </c>
    </row>
    <row r="32" spans="1:14" x14ac:dyDescent="0.25">
      <c r="A32" t="s">
        <v>48</v>
      </c>
    </row>
    <row r="33" spans="1:1" x14ac:dyDescent="0.25">
      <c r="A33" t="s">
        <v>49</v>
      </c>
    </row>
    <row r="34" spans="1:1" x14ac:dyDescent="0.25">
      <c r="A34" s="17" t="s">
        <v>50</v>
      </c>
    </row>
    <row r="36" spans="1:1" x14ac:dyDescent="0.25">
      <c r="A36" s="27" t="s">
        <v>104</v>
      </c>
    </row>
  </sheetData>
  <mergeCells count="14">
    <mergeCell ref="C2:N2"/>
    <mergeCell ref="K14:N14"/>
    <mergeCell ref="C13:N13"/>
    <mergeCell ref="B3:B4"/>
    <mergeCell ref="C3:C4"/>
    <mergeCell ref="D3:D4"/>
    <mergeCell ref="E3:E4"/>
    <mergeCell ref="F3:J3"/>
    <mergeCell ref="K3:N3"/>
    <mergeCell ref="B14:B15"/>
    <mergeCell ref="C14:C15"/>
    <mergeCell ref="D14:D15"/>
    <mergeCell ref="E14:E15"/>
    <mergeCell ref="F14:J14"/>
  </mergeCells>
  <hyperlinks>
    <hyperlink ref="A34" r:id="rId1" xr:uid="{00000000-0004-0000-0200-000000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2:N38"/>
  <sheetViews>
    <sheetView zoomScale="85" zoomScaleNormal="85" workbookViewId="0">
      <selection activeCell="T15" sqref="T15"/>
    </sheetView>
  </sheetViews>
  <sheetFormatPr defaultRowHeight="15" x14ac:dyDescent="0.25"/>
  <cols>
    <col min="1" max="1" width="6.5703125" customWidth="1"/>
    <col min="2" max="2" width="42" customWidth="1"/>
    <col min="3" max="4" width="12.5703125" customWidth="1"/>
    <col min="5" max="5" width="17" bestFit="1" customWidth="1"/>
    <col min="6" max="9" width="16" bestFit="1" customWidth="1"/>
    <col min="10" max="10" width="14.85546875" bestFit="1" customWidth="1"/>
    <col min="11" max="14" width="12.5703125" customWidth="1"/>
  </cols>
  <sheetData>
    <row r="2" spans="1:14" x14ac:dyDescent="0.25">
      <c r="C2" s="148" t="s">
        <v>177</v>
      </c>
      <c r="D2" s="149"/>
      <c r="E2" s="149"/>
      <c r="F2" s="149"/>
      <c r="G2" s="149"/>
      <c r="H2" s="149"/>
      <c r="I2" s="149"/>
      <c r="J2" s="149"/>
      <c r="K2" s="149"/>
      <c r="L2" s="149"/>
      <c r="M2" s="149"/>
      <c r="N2" s="149"/>
    </row>
    <row r="3" spans="1:14" ht="14.25" customHeight="1" x14ac:dyDescent="0.25">
      <c r="B3" s="145" t="s">
        <v>119</v>
      </c>
      <c r="C3" s="144" t="s">
        <v>102</v>
      </c>
      <c r="D3" s="144" t="s">
        <v>0</v>
      </c>
      <c r="E3" s="144" t="s">
        <v>123</v>
      </c>
      <c r="F3" s="144" t="s">
        <v>124</v>
      </c>
      <c r="G3" s="144"/>
      <c r="H3" s="144"/>
      <c r="I3" s="144"/>
      <c r="J3" s="144"/>
      <c r="K3" s="147" t="s">
        <v>40</v>
      </c>
      <c r="L3" s="147"/>
      <c r="M3" s="147"/>
      <c r="N3" s="147"/>
    </row>
    <row r="4" spans="1:14" ht="45" x14ac:dyDescent="0.25">
      <c r="B4" s="146"/>
      <c r="C4" s="145"/>
      <c r="D4" s="145"/>
      <c r="E4" s="145"/>
      <c r="F4" s="16" t="s">
        <v>45</v>
      </c>
      <c r="G4" s="16" t="s">
        <v>46</v>
      </c>
      <c r="H4" s="16" t="s">
        <v>44</v>
      </c>
      <c r="I4" s="16" t="s">
        <v>47</v>
      </c>
      <c r="J4" s="16" t="s">
        <v>110</v>
      </c>
      <c r="K4" s="2" t="s">
        <v>2</v>
      </c>
      <c r="L4" s="2" t="s">
        <v>1</v>
      </c>
      <c r="M4" s="2" t="s">
        <v>108</v>
      </c>
      <c r="N4" s="18" t="s">
        <v>51</v>
      </c>
    </row>
    <row r="5" spans="1:14" x14ac:dyDescent="0.25">
      <c r="A5" s="5" t="s">
        <v>4</v>
      </c>
      <c r="B5" s="3" t="s">
        <v>16</v>
      </c>
      <c r="C5" s="33">
        <v>1631</v>
      </c>
      <c r="D5" s="29">
        <v>18044.570000000407</v>
      </c>
      <c r="E5" s="31">
        <f>SUM(F5:J5)</f>
        <v>152566863.27000004</v>
      </c>
      <c r="F5" s="31">
        <v>72350189.379999995</v>
      </c>
      <c r="G5" s="31">
        <v>30994126.110000011</v>
      </c>
      <c r="H5" s="31">
        <v>21063799.160000008</v>
      </c>
      <c r="I5" s="31">
        <v>19119454.490000017</v>
      </c>
      <c r="J5" s="31">
        <v>9039294.129999999</v>
      </c>
      <c r="K5" s="55">
        <v>130076</v>
      </c>
      <c r="L5" s="55">
        <v>3095</v>
      </c>
      <c r="M5" s="55">
        <v>32877</v>
      </c>
      <c r="N5" s="55">
        <v>76626</v>
      </c>
    </row>
    <row r="6" spans="1:14" x14ac:dyDescent="0.25">
      <c r="A6" s="5" t="s">
        <v>5</v>
      </c>
      <c r="B6" s="4" t="s">
        <v>200</v>
      </c>
      <c r="C6" s="33">
        <v>594</v>
      </c>
      <c r="D6" s="29">
        <v>6715.6299999999492</v>
      </c>
      <c r="E6" s="31">
        <f>SUM(F6:J6)</f>
        <v>62854601.909999996</v>
      </c>
      <c r="F6" s="31">
        <v>26623640.460000008</v>
      </c>
      <c r="G6" s="31">
        <v>13635897.029999988</v>
      </c>
      <c r="H6" s="31">
        <v>8786811.3399999961</v>
      </c>
      <c r="I6" s="31">
        <v>9302041.4100000001</v>
      </c>
      <c r="J6" s="31">
        <v>4506211.6700000046</v>
      </c>
      <c r="K6" s="55">
        <v>52726</v>
      </c>
      <c r="L6" s="55">
        <v>1101</v>
      </c>
      <c r="M6" s="55">
        <v>13178</v>
      </c>
      <c r="N6" s="55">
        <v>32595</v>
      </c>
    </row>
    <row r="7" spans="1:14" x14ac:dyDescent="0.25">
      <c r="A7" s="5" t="s">
        <v>6</v>
      </c>
      <c r="B7" s="4" t="s">
        <v>198</v>
      </c>
      <c r="C7" s="34">
        <v>1420</v>
      </c>
      <c r="D7" s="30">
        <v>15586.370000000277</v>
      </c>
      <c r="E7" s="31">
        <f>SUM(F7:J7)</f>
        <v>140184104.97</v>
      </c>
      <c r="F7" s="32">
        <v>72032043.170000017</v>
      </c>
      <c r="G7" s="32">
        <v>27777598.270000007</v>
      </c>
      <c r="H7" s="32">
        <v>19006431.669999987</v>
      </c>
      <c r="I7" s="32">
        <v>13972770.259999992</v>
      </c>
      <c r="J7" s="32">
        <v>7395261.599999994</v>
      </c>
      <c r="K7" s="55">
        <v>116447</v>
      </c>
      <c r="L7" s="55">
        <v>3057</v>
      </c>
      <c r="M7" s="55">
        <v>31934</v>
      </c>
      <c r="N7" s="55">
        <v>63911</v>
      </c>
    </row>
    <row r="8" spans="1:14" x14ac:dyDescent="0.25">
      <c r="A8" s="5" t="s">
        <v>7</v>
      </c>
      <c r="B8" s="4" t="s">
        <v>199</v>
      </c>
      <c r="C8" s="34">
        <v>30</v>
      </c>
      <c r="D8" s="30">
        <v>355.86999999999978</v>
      </c>
      <c r="E8" s="31">
        <f>SUM(F8:J8)</f>
        <v>2014928.9700000002</v>
      </c>
      <c r="F8" s="32">
        <v>701258.27000000014</v>
      </c>
      <c r="G8" s="32">
        <v>225370.48</v>
      </c>
      <c r="H8" s="32">
        <v>193950.91</v>
      </c>
      <c r="I8" s="32">
        <v>722205.89</v>
      </c>
      <c r="J8" s="32">
        <v>172143.41999999998</v>
      </c>
      <c r="K8" s="55">
        <v>2246</v>
      </c>
      <c r="L8" s="55">
        <v>67</v>
      </c>
      <c r="M8" s="55">
        <v>234</v>
      </c>
      <c r="N8" s="55">
        <v>2659</v>
      </c>
    </row>
    <row r="9" spans="1:14" x14ac:dyDescent="0.25">
      <c r="A9" s="5"/>
      <c r="B9" s="1" t="s">
        <v>103</v>
      </c>
      <c r="C9" s="34">
        <f>C10-C5</f>
        <v>2166</v>
      </c>
      <c r="D9" s="30">
        <f t="shared" ref="D9:N9" si="0">D10-D5</f>
        <v>24656.179999998356</v>
      </c>
      <c r="E9" s="32">
        <f t="shared" si="0"/>
        <v>122955033.55000013</v>
      </c>
      <c r="F9" s="32">
        <f t="shared" si="0"/>
        <v>6573344.0000001192</v>
      </c>
      <c r="G9" s="32">
        <f t="shared" si="0"/>
        <v>29144945.210000131</v>
      </c>
      <c r="H9" s="32">
        <f t="shared" si="0"/>
        <v>19957647.270000037</v>
      </c>
      <c r="I9" s="32">
        <f t="shared" si="0"/>
        <v>54757522.689999871</v>
      </c>
      <c r="J9" s="32">
        <f t="shared" si="0"/>
        <v>12521574.379999999</v>
      </c>
      <c r="K9" s="34">
        <f t="shared" si="0"/>
        <v>103380</v>
      </c>
      <c r="L9" s="34">
        <f t="shared" si="0"/>
        <v>315</v>
      </c>
      <c r="M9" s="34">
        <f t="shared" si="0"/>
        <v>5501</v>
      </c>
      <c r="N9" s="34">
        <f t="shared" si="0"/>
        <v>91627</v>
      </c>
    </row>
    <row r="10" spans="1:14" x14ac:dyDescent="0.25">
      <c r="A10" s="7" t="s">
        <v>10</v>
      </c>
      <c r="B10" s="13" t="s">
        <v>113</v>
      </c>
      <c r="C10" s="35">
        <v>3797</v>
      </c>
      <c r="D10" s="36">
        <v>42700.749999998763</v>
      </c>
      <c r="E10" s="53">
        <f>SUM(F10:J10)</f>
        <v>275521896.82000017</v>
      </c>
      <c r="F10" s="53">
        <v>78923533.380000114</v>
      </c>
      <c r="G10" s="53">
        <v>60139071.320000142</v>
      </c>
      <c r="H10" s="53">
        <v>41021446.430000044</v>
      </c>
      <c r="I10" s="53">
        <v>73876977.179999888</v>
      </c>
      <c r="J10" s="53">
        <v>21560868.509999998</v>
      </c>
      <c r="K10" s="35">
        <v>233456</v>
      </c>
      <c r="L10" s="35">
        <v>3410</v>
      </c>
      <c r="M10" s="35">
        <v>38378</v>
      </c>
      <c r="N10" s="35">
        <v>168253</v>
      </c>
    </row>
    <row r="11" spans="1:14" x14ac:dyDescent="0.25">
      <c r="A11" s="9"/>
      <c r="B11" s="6"/>
      <c r="C11" s="6"/>
      <c r="D11" s="6"/>
      <c r="E11" s="6"/>
      <c r="F11" s="6"/>
      <c r="G11" s="6"/>
      <c r="H11" s="6"/>
      <c r="I11" s="6"/>
      <c r="J11" s="6"/>
      <c r="K11" s="6"/>
      <c r="L11" s="6"/>
      <c r="M11" s="6"/>
    </row>
    <row r="12" spans="1:14" x14ac:dyDescent="0.25">
      <c r="A12" s="9"/>
      <c r="B12" s="6"/>
      <c r="C12" s="6"/>
      <c r="D12" s="6"/>
      <c r="E12" s="6"/>
      <c r="F12" s="6"/>
      <c r="G12" s="6"/>
      <c r="H12" s="6"/>
      <c r="I12" s="6"/>
      <c r="J12" s="6"/>
      <c r="K12" s="6"/>
      <c r="L12" s="6"/>
      <c r="M12" s="6"/>
    </row>
    <row r="13" spans="1:14" x14ac:dyDescent="0.25">
      <c r="C13" s="148" t="s">
        <v>178</v>
      </c>
      <c r="D13" s="149"/>
      <c r="E13" s="149"/>
      <c r="F13" s="149"/>
      <c r="G13" s="149"/>
      <c r="H13" s="149"/>
      <c r="I13" s="149"/>
      <c r="J13" s="149"/>
      <c r="K13" s="149"/>
      <c r="L13" s="149"/>
      <c r="M13" s="149"/>
      <c r="N13" s="149"/>
    </row>
    <row r="14" spans="1:14" ht="14.25" customHeight="1" x14ac:dyDescent="0.25">
      <c r="B14" s="145" t="s">
        <v>119</v>
      </c>
      <c r="C14" s="144" t="s">
        <v>102</v>
      </c>
      <c r="D14" s="144" t="s">
        <v>0</v>
      </c>
      <c r="E14" s="144" t="s">
        <v>123</v>
      </c>
      <c r="F14" s="144" t="s">
        <v>124</v>
      </c>
      <c r="G14" s="144"/>
      <c r="H14" s="144"/>
      <c r="I14" s="144"/>
      <c r="J14" s="144"/>
      <c r="K14" s="147" t="s">
        <v>40</v>
      </c>
      <c r="L14" s="147"/>
      <c r="M14" s="147"/>
      <c r="N14" s="147"/>
    </row>
    <row r="15" spans="1:14" ht="45" x14ac:dyDescent="0.25">
      <c r="B15" s="146"/>
      <c r="C15" s="145"/>
      <c r="D15" s="145"/>
      <c r="E15" s="145"/>
      <c r="F15" s="16" t="s">
        <v>45</v>
      </c>
      <c r="G15" s="16" t="s">
        <v>46</v>
      </c>
      <c r="H15" s="16" t="s">
        <v>44</v>
      </c>
      <c r="I15" s="16" t="s">
        <v>47</v>
      </c>
      <c r="J15" s="16" t="s">
        <v>110</v>
      </c>
      <c r="K15" s="2" t="s">
        <v>2</v>
      </c>
      <c r="L15" s="2" t="s">
        <v>1</v>
      </c>
      <c r="M15" s="2" t="s">
        <v>108</v>
      </c>
      <c r="N15" s="18" t="s">
        <v>51</v>
      </c>
    </row>
    <row r="16" spans="1:14" x14ac:dyDescent="0.25">
      <c r="A16" s="5" t="s">
        <v>4</v>
      </c>
      <c r="B16" s="3" t="s">
        <v>16</v>
      </c>
      <c r="C16" s="33">
        <v>1196</v>
      </c>
      <c r="D16" s="29">
        <v>12217.290000000112</v>
      </c>
      <c r="E16" s="31">
        <f>SUM(F16:J16)</f>
        <v>11014733.189999996</v>
      </c>
      <c r="F16" s="31">
        <v>3774659.9700000007</v>
      </c>
      <c r="G16" s="31">
        <v>1412628.3500000003</v>
      </c>
      <c r="H16" s="31">
        <v>2201009.8700000006</v>
      </c>
      <c r="I16" s="31">
        <v>2038400.5299999972</v>
      </c>
      <c r="J16" s="31">
        <v>1588034.4699999976</v>
      </c>
      <c r="K16" s="55">
        <v>34370</v>
      </c>
      <c r="L16" s="55">
        <v>594</v>
      </c>
      <c r="M16" s="55">
        <v>2789</v>
      </c>
      <c r="N16" s="55">
        <v>34990</v>
      </c>
    </row>
    <row r="17" spans="1:14" x14ac:dyDescent="0.25">
      <c r="A17" s="5" t="s">
        <v>5</v>
      </c>
      <c r="B17" s="4" t="s">
        <v>200</v>
      </c>
      <c r="C17" s="33">
        <v>467</v>
      </c>
      <c r="D17" s="29">
        <v>4912.4499999999771</v>
      </c>
      <c r="E17" s="31">
        <f>SUM(F17:J17)</f>
        <v>3813279.3</v>
      </c>
      <c r="F17" s="31">
        <v>465974.08000000007</v>
      </c>
      <c r="G17" s="31">
        <v>591376.99999999988</v>
      </c>
      <c r="H17" s="31">
        <v>814659.76000000094</v>
      </c>
      <c r="I17" s="31">
        <v>1144228.6399999994</v>
      </c>
      <c r="J17" s="31">
        <v>797039.81999999937</v>
      </c>
      <c r="K17" s="55">
        <v>14578</v>
      </c>
      <c r="L17" s="55">
        <v>80</v>
      </c>
      <c r="M17" s="55">
        <v>465</v>
      </c>
      <c r="N17" s="55">
        <v>16765</v>
      </c>
    </row>
    <row r="18" spans="1:14" x14ac:dyDescent="0.25">
      <c r="A18" s="5" t="s">
        <v>6</v>
      </c>
      <c r="B18" s="4" t="s">
        <v>198</v>
      </c>
      <c r="C18" s="34">
        <v>725</v>
      </c>
      <c r="D18" s="30">
        <v>7113.7499999999527</v>
      </c>
      <c r="E18" s="31">
        <f>SUM(F18:J18)</f>
        <v>7521098.3500000024</v>
      </c>
      <c r="F18" s="32">
        <v>3676796.9800000018</v>
      </c>
      <c r="G18" s="32">
        <v>836942.37999999989</v>
      </c>
      <c r="H18" s="32">
        <v>1435518.0100000023</v>
      </c>
      <c r="I18" s="32">
        <v>772314.1999999996</v>
      </c>
      <c r="J18" s="32">
        <v>799526.77999999945</v>
      </c>
      <c r="K18" s="55">
        <v>20308</v>
      </c>
      <c r="L18" s="55">
        <v>573</v>
      </c>
      <c r="M18" s="55">
        <v>2587</v>
      </c>
      <c r="N18" s="55">
        <v>17488</v>
      </c>
    </row>
    <row r="19" spans="1:14" x14ac:dyDescent="0.25">
      <c r="A19" s="5" t="s">
        <v>7</v>
      </c>
      <c r="B19" s="4" t="s">
        <v>199</v>
      </c>
      <c r="C19" s="34">
        <v>87</v>
      </c>
      <c r="D19" s="30">
        <v>991.24000000000103</v>
      </c>
      <c r="E19" s="31">
        <f>SUM(F19:J19)</f>
        <v>627294.29</v>
      </c>
      <c r="F19" s="32">
        <v>20206.079999999998</v>
      </c>
      <c r="G19" s="32">
        <v>66976.350000000006</v>
      </c>
      <c r="H19" s="32">
        <v>126034.10000000002</v>
      </c>
      <c r="I19" s="32">
        <v>302706.40999999997</v>
      </c>
      <c r="J19" s="32">
        <v>111371.34999999999</v>
      </c>
      <c r="K19" s="55">
        <v>2404</v>
      </c>
      <c r="L19" s="55">
        <v>3</v>
      </c>
      <c r="M19" s="55">
        <v>12</v>
      </c>
      <c r="N19" s="55">
        <v>3315</v>
      </c>
    </row>
    <row r="20" spans="1:14" x14ac:dyDescent="0.25">
      <c r="A20" s="5"/>
      <c r="B20" s="1" t="s">
        <v>103</v>
      </c>
      <c r="C20" s="34">
        <f>C21-C16</f>
        <v>30991</v>
      </c>
      <c r="D20" s="126">
        <f t="shared" ref="D20:N20" si="1">D21-D16</f>
        <v>322033.59000017081</v>
      </c>
      <c r="E20" s="32">
        <f t="shared" si="1"/>
        <v>96515894.530000344</v>
      </c>
      <c r="F20" s="32">
        <f t="shared" si="1"/>
        <v>1674225.1899999939</v>
      </c>
      <c r="G20" s="32">
        <f t="shared" si="1"/>
        <v>13482335.069999987</v>
      </c>
      <c r="H20" s="32">
        <f t="shared" si="1"/>
        <v>25736551.230000254</v>
      </c>
      <c r="I20" s="32">
        <f t="shared" si="1"/>
        <v>27615603.879999857</v>
      </c>
      <c r="J20" s="32">
        <f t="shared" si="1"/>
        <v>28007179.160000253</v>
      </c>
      <c r="K20" s="34">
        <f t="shared" si="1"/>
        <v>516333</v>
      </c>
      <c r="L20" s="34">
        <f t="shared" si="1"/>
        <v>320</v>
      </c>
      <c r="M20" s="34">
        <f t="shared" si="1"/>
        <v>2726</v>
      </c>
      <c r="N20" s="34">
        <f t="shared" si="1"/>
        <v>555086</v>
      </c>
    </row>
    <row r="21" spans="1:14" x14ac:dyDescent="0.25">
      <c r="A21" s="7" t="s">
        <v>10</v>
      </c>
      <c r="B21" s="13" t="s">
        <v>113</v>
      </c>
      <c r="C21" s="35">
        <v>32187</v>
      </c>
      <c r="D21" s="36">
        <v>334250.8800001709</v>
      </c>
      <c r="E21" s="53">
        <f>SUM(F21:J21)</f>
        <v>107530627.72000034</v>
      </c>
      <c r="F21" s="53">
        <v>5448885.1599999946</v>
      </c>
      <c r="G21" s="53">
        <v>14894963.419999987</v>
      </c>
      <c r="H21" s="53">
        <v>27937561.100000255</v>
      </c>
      <c r="I21" s="53">
        <v>29654004.409999855</v>
      </c>
      <c r="J21" s="53">
        <v>29595213.630000252</v>
      </c>
      <c r="K21" s="35">
        <v>550703</v>
      </c>
      <c r="L21" s="35">
        <v>914</v>
      </c>
      <c r="M21" s="35">
        <v>5515</v>
      </c>
      <c r="N21" s="35">
        <v>590076</v>
      </c>
    </row>
    <row r="24" spans="1:14" x14ac:dyDescent="0.25">
      <c r="A24" t="s">
        <v>11</v>
      </c>
    </row>
    <row r="25" spans="1:14" x14ac:dyDescent="0.25">
      <c r="A25" t="s">
        <v>43</v>
      </c>
    </row>
    <row r="27" spans="1:14" x14ac:dyDescent="0.25">
      <c r="A27" s="39" t="s">
        <v>15</v>
      </c>
    </row>
    <row r="28" spans="1:14" x14ac:dyDescent="0.25">
      <c r="A28" s="39"/>
    </row>
    <row r="29" spans="1:14" x14ac:dyDescent="0.25">
      <c r="A29" s="39" t="s">
        <v>86</v>
      </c>
    </row>
    <row r="30" spans="1:14" x14ac:dyDescent="0.25">
      <c r="A30" t="s">
        <v>89</v>
      </c>
    </row>
    <row r="32" spans="1:14" x14ac:dyDescent="0.25">
      <c r="A32" t="s">
        <v>48</v>
      </c>
    </row>
    <row r="33" spans="1:1" x14ac:dyDescent="0.25">
      <c r="A33" t="s">
        <v>49</v>
      </c>
    </row>
    <row r="34" spans="1:1" x14ac:dyDescent="0.25">
      <c r="A34" s="17" t="s">
        <v>50</v>
      </c>
    </row>
    <row r="36" spans="1:1" x14ac:dyDescent="0.25">
      <c r="A36" s="27" t="s">
        <v>104</v>
      </c>
    </row>
    <row r="38" spans="1:1" x14ac:dyDescent="0.25">
      <c r="A38" s="27"/>
    </row>
  </sheetData>
  <mergeCells count="14">
    <mergeCell ref="C2:N2"/>
    <mergeCell ref="K14:N14"/>
    <mergeCell ref="C13:N13"/>
    <mergeCell ref="B3:B4"/>
    <mergeCell ref="C3:C4"/>
    <mergeCell ref="D3:D4"/>
    <mergeCell ref="E3:E4"/>
    <mergeCell ref="F3:J3"/>
    <mergeCell ref="K3:N3"/>
    <mergeCell ref="B14:B15"/>
    <mergeCell ref="C14:C15"/>
    <mergeCell ref="D14:D15"/>
    <mergeCell ref="E14:E15"/>
    <mergeCell ref="F14:J14"/>
  </mergeCells>
  <hyperlinks>
    <hyperlink ref="A34" r:id="rId1" xr:uid="{00000000-0004-0000-0300-000000000000}"/>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667CAC-0756-4188-852E-0F240C4C5195}">
  <dimension ref="A2:N38"/>
  <sheetViews>
    <sheetView zoomScale="85" zoomScaleNormal="85" workbookViewId="0">
      <selection activeCell="D9" sqref="D9"/>
    </sheetView>
  </sheetViews>
  <sheetFormatPr defaultRowHeight="15" x14ac:dyDescent="0.25"/>
  <cols>
    <col min="1" max="1" width="6.5703125" customWidth="1"/>
    <col min="2" max="2" width="42" customWidth="1"/>
    <col min="3" max="4" width="12.5703125" customWidth="1"/>
    <col min="5" max="6" width="16" bestFit="1" customWidth="1"/>
    <col min="7" max="10" width="15" bestFit="1" customWidth="1"/>
    <col min="11" max="12" width="11.28515625" bestFit="1" customWidth="1"/>
    <col min="13" max="13" width="10.28515625" bestFit="1" customWidth="1"/>
    <col min="14" max="14" width="12.5703125" customWidth="1"/>
  </cols>
  <sheetData>
    <row r="2" spans="1:14" x14ac:dyDescent="0.25">
      <c r="C2" s="148" t="s">
        <v>179</v>
      </c>
      <c r="D2" s="149"/>
      <c r="E2" s="149"/>
      <c r="F2" s="149"/>
      <c r="G2" s="149"/>
      <c r="H2" s="149"/>
      <c r="I2" s="149"/>
      <c r="J2" s="149"/>
      <c r="K2" s="149"/>
      <c r="L2" s="149"/>
      <c r="M2" s="149"/>
      <c r="N2" s="149"/>
    </row>
    <row r="3" spans="1:14" ht="14.25" customHeight="1" x14ac:dyDescent="0.25">
      <c r="B3" s="145" t="s">
        <v>120</v>
      </c>
      <c r="C3" s="144" t="s">
        <v>102</v>
      </c>
      <c r="D3" s="144" t="s">
        <v>0</v>
      </c>
      <c r="E3" s="144" t="s">
        <v>123</v>
      </c>
      <c r="F3" s="144" t="s">
        <v>124</v>
      </c>
      <c r="G3" s="144"/>
      <c r="H3" s="144"/>
      <c r="I3" s="144"/>
      <c r="J3" s="144"/>
      <c r="K3" s="147" t="s">
        <v>40</v>
      </c>
      <c r="L3" s="147"/>
      <c r="M3" s="147"/>
      <c r="N3" s="147"/>
    </row>
    <row r="4" spans="1:14" ht="45" x14ac:dyDescent="0.25">
      <c r="B4" s="146"/>
      <c r="C4" s="145"/>
      <c r="D4" s="145"/>
      <c r="E4" s="145"/>
      <c r="F4" s="16" t="s">
        <v>45</v>
      </c>
      <c r="G4" s="16" t="s">
        <v>46</v>
      </c>
      <c r="H4" s="16" t="s">
        <v>44</v>
      </c>
      <c r="I4" s="16" t="s">
        <v>47</v>
      </c>
      <c r="J4" s="16" t="s">
        <v>110</v>
      </c>
      <c r="K4" s="2" t="s">
        <v>2</v>
      </c>
      <c r="L4" s="2" t="s">
        <v>1</v>
      </c>
      <c r="M4" s="2" t="s">
        <v>108</v>
      </c>
      <c r="N4" s="18" t="s">
        <v>51</v>
      </c>
    </row>
    <row r="5" spans="1:14" x14ac:dyDescent="0.25">
      <c r="A5" s="5" t="s">
        <v>4</v>
      </c>
      <c r="B5" s="106" t="s">
        <v>16</v>
      </c>
      <c r="C5" s="33">
        <v>284</v>
      </c>
      <c r="D5" s="29">
        <v>3081.6299999999951</v>
      </c>
      <c r="E5" s="31">
        <f>SUM(F5:J5)</f>
        <v>18999443.509999979</v>
      </c>
      <c r="F5" s="31">
        <v>10740130.019999987</v>
      </c>
      <c r="G5" s="31">
        <v>3653487.8699999955</v>
      </c>
      <c r="H5" s="31">
        <v>1614524.0499999993</v>
      </c>
      <c r="I5" s="31">
        <v>1694304.5699999982</v>
      </c>
      <c r="J5" s="31">
        <v>1296997.0000000005</v>
      </c>
      <c r="K5" s="55">
        <v>21209</v>
      </c>
      <c r="L5" s="55">
        <v>690</v>
      </c>
      <c r="M5" s="55">
        <v>6873</v>
      </c>
      <c r="N5" s="55">
        <v>12704</v>
      </c>
    </row>
    <row r="6" spans="1:14" x14ac:dyDescent="0.25">
      <c r="A6" s="5" t="s">
        <v>5</v>
      </c>
      <c r="B6" s="105" t="s">
        <v>200</v>
      </c>
      <c r="C6" s="33">
        <v>25</v>
      </c>
      <c r="D6" s="29">
        <v>272.50999999999988</v>
      </c>
      <c r="E6" s="31">
        <f>SUM(F6:J6)</f>
        <v>2698084.4799999995</v>
      </c>
      <c r="F6" s="31">
        <v>1663163.15</v>
      </c>
      <c r="G6" s="31">
        <v>369331.42</v>
      </c>
      <c r="H6" s="31">
        <v>279536.15000000002</v>
      </c>
      <c r="I6" s="31">
        <v>273767.85999999993</v>
      </c>
      <c r="J6" s="31">
        <v>112285.9</v>
      </c>
      <c r="K6" s="55">
        <v>2512</v>
      </c>
      <c r="L6" s="55">
        <v>65</v>
      </c>
      <c r="M6" s="55">
        <v>789</v>
      </c>
      <c r="N6" s="55">
        <v>1674</v>
      </c>
    </row>
    <row r="7" spans="1:14" x14ac:dyDescent="0.25">
      <c r="A7" s="5" t="s">
        <v>6</v>
      </c>
      <c r="B7" s="105" t="s">
        <v>198</v>
      </c>
      <c r="C7" s="34">
        <v>280</v>
      </c>
      <c r="D7" s="30">
        <v>3032.8299999999958</v>
      </c>
      <c r="E7" s="31">
        <f>SUM(F7:J7)</f>
        <v>18838753.229999974</v>
      </c>
      <c r="F7" s="32">
        <v>10685824.879999984</v>
      </c>
      <c r="G7" s="32">
        <v>3625336.4799999963</v>
      </c>
      <c r="H7" s="32">
        <v>1601264.2899999993</v>
      </c>
      <c r="I7" s="32">
        <v>1649003.7499999981</v>
      </c>
      <c r="J7" s="32">
        <v>1277323.83</v>
      </c>
      <c r="K7" s="55">
        <v>20871</v>
      </c>
      <c r="L7" s="55">
        <v>687</v>
      </c>
      <c r="M7" s="55">
        <v>6795</v>
      </c>
      <c r="N7" s="55">
        <v>12298</v>
      </c>
    </row>
    <row r="8" spans="1:14" x14ac:dyDescent="0.25">
      <c r="A8" s="5" t="s">
        <v>7</v>
      </c>
      <c r="B8" s="105" t="s">
        <v>199</v>
      </c>
      <c r="C8" s="34">
        <v>0</v>
      </c>
      <c r="D8" s="30">
        <v>0</v>
      </c>
      <c r="E8" s="31">
        <f>SUM(F8:J8)</f>
        <v>0</v>
      </c>
      <c r="F8" s="32"/>
      <c r="G8" s="32"/>
      <c r="H8" s="32"/>
      <c r="I8" s="32"/>
      <c r="J8" s="32"/>
      <c r="K8" s="55"/>
      <c r="L8" s="55"/>
      <c r="M8" s="55"/>
      <c r="N8" s="55"/>
    </row>
    <row r="9" spans="1:14" x14ac:dyDescent="0.25">
      <c r="A9" s="5"/>
      <c r="B9" s="102" t="s">
        <v>103</v>
      </c>
      <c r="C9" s="34">
        <f t="shared" ref="C9:N9" si="0">C10-C5</f>
        <v>231</v>
      </c>
      <c r="D9" s="30">
        <f t="shared" si="0"/>
        <v>2576.2399999999711</v>
      </c>
      <c r="E9" s="32">
        <f t="shared" si="0"/>
        <v>11846054.300000034</v>
      </c>
      <c r="F9" s="32">
        <f t="shared" si="0"/>
        <v>2430049.630000025</v>
      </c>
      <c r="G9" s="32">
        <f t="shared" si="0"/>
        <v>3723807.2600000072</v>
      </c>
      <c r="H9" s="32">
        <f t="shared" si="0"/>
        <v>1281110.5900000008</v>
      </c>
      <c r="I9" s="32">
        <f t="shared" si="0"/>
        <v>3401542.5999999978</v>
      </c>
      <c r="J9" s="32">
        <f t="shared" si="0"/>
        <v>1009544.2200000025</v>
      </c>
      <c r="K9" s="34">
        <f t="shared" si="0"/>
        <v>14780</v>
      </c>
      <c r="L9" s="34">
        <f t="shared" si="0"/>
        <v>144</v>
      </c>
      <c r="M9" s="34">
        <f t="shared" si="0"/>
        <v>2853</v>
      </c>
      <c r="N9" s="34">
        <f t="shared" si="0"/>
        <v>9969</v>
      </c>
    </row>
    <row r="10" spans="1:14" x14ac:dyDescent="0.25">
      <c r="A10" s="7" t="s">
        <v>10</v>
      </c>
      <c r="B10" s="13" t="s">
        <v>114</v>
      </c>
      <c r="C10" s="35">
        <v>515</v>
      </c>
      <c r="D10" s="36">
        <v>5657.8699999999662</v>
      </c>
      <c r="E10" s="53">
        <f>SUM(F10:J10)</f>
        <v>30845497.810000014</v>
      </c>
      <c r="F10" s="53">
        <v>13170179.650000012</v>
      </c>
      <c r="G10" s="53">
        <v>7377295.1300000027</v>
      </c>
      <c r="H10" s="53">
        <v>2895634.64</v>
      </c>
      <c r="I10" s="53">
        <v>5095847.1699999962</v>
      </c>
      <c r="J10" s="53">
        <v>2306541.220000003</v>
      </c>
      <c r="K10" s="35">
        <v>35989</v>
      </c>
      <c r="L10" s="35">
        <v>834</v>
      </c>
      <c r="M10" s="35">
        <v>9726</v>
      </c>
      <c r="N10" s="35">
        <v>22673</v>
      </c>
    </row>
    <row r="11" spans="1:14" x14ac:dyDescent="0.25">
      <c r="A11" s="107"/>
    </row>
    <row r="12" spans="1:14" x14ac:dyDescent="0.25">
      <c r="A12" s="107"/>
    </row>
    <row r="13" spans="1:14" x14ac:dyDescent="0.25">
      <c r="C13" s="148" t="s">
        <v>180</v>
      </c>
      <c r="D13" s="149"/>
      <c r="E13" s="149"/>
      <c r="F13" s="149"/>
      <c r="G13" s="149"/>
      <c r="H13" s="149"/>
      <c r="I13" s="149"/>
      <c r="J13" s="149"/>
      <c r="K13" s="149"/>
      <c r="L13" s="149"/>
      <c r="M13" s="149"/>
      <c r="N13" s="149"/>
    </row>
    <row r="14" spans="1:14" ht="14.25" customHeight="1" x14ac:dyDescent="0.25">
      <c r="B14" s="145" t="s">
        <v>120</v>
      </c>
      <c r="C14" s="144" t="s">
        <v>102</v>
      </c>
      <c r="D14" s="144" t="s">
        <v>0</v>
      </c>
      <c r="E14" s="144" t="s">
        <v>123</v>
      </c>
      <c r="F14" s="144" t="s">
        <v>124</v>
      </c>
      <c r="G14" s="144"/>
      <c r="H14" s="144"/>
      <c r="I14" s="144"/>
      <c r="J14" s="144"/>
      <c r="K14" s="147" t="s">
        <v>40</v>
      </c>
      <c r="L14" s="147"/>
      <c r="M14" s="147"/>
      <c r="N14" s="147"/>
    </row>
    <row r="15" spans="1:14" ht="45" x14ac:dyDescent="0.25">
      <c r="B15" s="146"/>
      <c r="C15" s="145"/>
      <c r="D15" s="145"/>
      <c r="E15" s="145"/>
      <c r="F15" s="16" t="s">
        <v>45</v>
      </c>
      <c r="G15" s="16" t="s">
        <v>46</v>
      </c>
      <c r="H15" s="16" t="s">
        <v>44</v>
      </c>
      <c r="I15" s="16" t="s">
        <v>47</v>
      </c>
      <c r="J15" s="16" t="s">
        <v>110</v>
      </c>
      <c r="K15" s="2" t="s">
        <v>2</v>
      </c>
      <c r="L15" s="2" t="s">
        <v>1</v>
      </c>
      <c r="M15" s="2" t="s">
        <v>108</v>
      </c>
      <c r="N15" s="18" t="s">
        <v>51</v>
      </c>
    </row>
    <row r="16" spans="1:14" x14ac:dyDescent="0.25">
      <c r="A16" s="5" t="s">
        <v>4</v>
      </c>
      <c r="B16" s="106" t="s">
        <v>16</v>
      </c>
      <c r="C16" s="33">
        <v>211</v>
      </c>
      <c r="D16" s="29">
        <v>2054.9600000000037</v>
      </c>
      <c r="E16" s="31">
        <f>SUM(F16:J16)</f>
        <v>2018761.9</v>
      </c>
      <c r="F16" s="31">
        <v>914642.57000000041</v>
      </c>
      <c r="G16" s="31">
        <v>423098.95</v>
      </c>
      <c r="H16" s="31">
        <v>230356.09999999992</v>
      </c>
      <c r="I16" s="31">
        <v>170015.24999999988</v>
      </c>
      <c r="J16" s="31">
        <v>280649.02999999985</v>
      </c>
      <c r="K16" s="55">
        <v>5875</v>
      </c>
      <c r="L16" s="55">
        <v>157</v>
      </c>
      <c r="M16" s="55">
        <v>1216</v>
      </c>
      <c r="N16" s="55">
        <v>4915</v>
      </c>
    </row>
    <row r="17" spans="1:14" x14ac:dyDescent="0.25">
      <c r="A17" s="5" t="s">
        <v>5</v>
      </c>
      <c r="B17" s="105" t="s">
        <v>200</v>
      </c>
      <c r="C17" s="33">
        <v>27</v>
      </c>
      <c r="D17" s="29">
        <v>287.7399999999999</v>
      </c>
      <c r="E17" s="31">
        <f>SUM(F17:J17)</f>
        <v>276839.23000000004</v>
      </c>
      <c r="F17" s="31">
        <v>57786.48000000001</v>
      </c>
      <c r="G17" s="31">
        <v>54175.469999999994</v>
      </c>
      <c r="H17" s="31">
        <v>35797.80999999999</v>
      </c>
      <c r="I17" s="31">
        <v>70476.080000000016</v>
      </c>
      <c r="J17" s="31">
        <v>58603.390000000007</v>
      </c>
      <c r="K17" s="55">
        <v>945</v>
      </c>
      <c r="L17" s="55">
        <v>9</v>
      </c>
      <c r="M17" s="55">
        <v>36</v>
      </c>
      <c r="N17" s="55">
        <v>1049</v>
      </c>
    </row>
    <row r="18" spans="1:14" x14ac:dyDescent="0.25">
      <c r="A18" s="5" t="s">
        <v>6</v>
      </c>
      <c r="B18" s="105" t="s">
        <v>198</v>
      </c>
      <c r="C18" s="34">
        <v>192</v>
      </c>
      <c r="D18" s="30">
        <v>1842.4600000000025</v>
      </c>
      <c r="E18" s="31">
        <f>SUM(F18:J18)</f>
        <v>1854785.4800000004</v>
      </c>
      <c r="F18" s="32">
        <v>910741.23000000045</v>
      </c>
      <c r="G18" s="32">
        <v>377056.47000000009</v>
      </c>
      <c r="H18" s="32">
        <v>211202.95999999985</v>
      </c>
      <c r="I18" s="32">
        <v>122690.91999999997</v>
      </c>
      <c r="J18" s="32">
        <v>233093.89999999985</v>
      </c>
      <c r="K18" s="55">
        <v>5153</v>
      </c>
      <c r="L18" s="55">
        <v>156</v>
      </c>
      <c r="M18" s="55">
        <v>1213</v>
      </c>
      <c r="N18" s="55">
        <v>4099</v>
      </c>
    </row>
    <row r="19" spans="1:14" x14ac:dyDescent="0.25">
      <c r="A19" s="5" t="s">
        <v>7</v>
      </c>
      <c r="B19" s="105" t="s">
        <v>199</v>
      </c>
      <c r="C19" s="34">
        <v>0</v>
      </c>
      <c r="D19" s="30">
        <v>0</v>
      </c>
      <c r="E19" s="31">
        <f>SUM(F19:J19)</f>
        <v>0</v>
      </c>
      <c r="F19" s="32"/>
      <c r="G19" s="32"/>
      <c r="H19" s="32"/>
      <c r="I19" s="32"/>
      <c r="J19" s="32"/>
      <c r="K19" s="55"/>
      <c r="L19" s="55"/>
      <c r="M19" s="55"/>
      <c r="N19" s="55"/>
    </row>
    <row r="20" spans="1:14" x14ac:dyDescent="0.25">
      <c r="A20" s="5"/>
      <c r="B20" s="102" t="s">
        <v>103</v>
      </c>
      <c r="C20" s="34">
        <f t="shared" ref="C20:N20" si="1">C21-C16</f>
        <v>1705</v>
      </c>
      <c r="D20" s="30">
        <f t="shared" si="1"/>
        <v>17739.820000000436</v>
      </c>
      <c r="E20" s="32">
        <f t="shared" si="1"/>
        <v>7823911.0999999959</v>
      </c>
      <c r="F20" s="32">
        <f t="shared" si="1"/>
        <v>503607.12000000023</v>
      </c>
      <c r="G20" s="32">
        <f t="shared" si="1"/>
        <v>1765219.8500000008</v>
      </c>
      <c r="H20" s="32">
        <f t="shared" si="1"/>
        <v>1344897.4099999988</v>
      </c>
      <c r="I20" s="32">
        <f t="shared" si="1"/>
        <v>2270621.3499999954</v>
      </c>
      <c r="J20" s="32">
        <f t="shared" si="1"/>
        <v>1939565.3700000006</v>
      </c>
      <c r="K20" s="34">
        <f t="shared" si="1"/>
        <v>38344</v>
      </c>
      <c r="L20" s="34">
        <f t="shared" si="1"/>
        <v>105</v>
      </c>
      <c r="M20" s="34">
        <f t="shared" si="1"/>
        <v>832</v>
      </c>
      <c r="N20" s="34">
        <f t="shared" si="1"/>
        <v>37006</v>
      </c>
    </row>
    <row r="21" spans="1:14" x14ac:dyDescent="0.25">
      <c r="A21" s="7" t="s">
        <v>10</v>
      </c>
      <c r="B21" s="13" t="s">
        <v>114</v>
      </c>
      <c r="C21" s="35">
        <v>1916</v>
      </c>
      <c r="D21" s="36">
        <v>19794.780000000439</v>
      </c>
      <c r="E21" s="53">
        <f>SUM(F21:J21)</f>
        <v>9842672.9999999963</v>
      </c>
      <c r="F21" s="53">
        <v>1418249.6900000006</v>
      </c>
      <c r="G21" s="53">
        <v>2188318.8000000007</v>
      </c>
      <c r="H21" s="53">
        <v>1575253.5099999986</v>
      </c>
      <c r="I21" s="53">
        <v>2440636.5999999954</v>
      </c>
      <c r="J21" s="53">
        <v>2220214.4000000004</v>
      </c>
      <c r="K21" s="35">
        <v>44219</v>
      </c>
      <c r="L21" s="35">
        <v>262</v>
      </c>
      <c r="M21" s="35">
        <v>2048</v>
      </c>
      <c r="N21" s="35">
        <v>41921</v>
      </c>
    </row>
    <row r="24" spans="1:14" x14ac:dyDescent="0.25">
      <c r="A24" t="s">
        <v>11</v>
      </c>
    </row>
    <row r="25" spans="1:14" x14ac:dyDescent="0.25">
      <c r="A25" t="s">
        <v>43</v>
      </c>
    </row>
    <row r="27" spans="1:14" x14ac:dyDescent="0.25">
      <c r="A27" s="39" t="s">
        <v>15</v>
      </c>
    </row>
    <row r="29" spans="1:14" x14ac:dyDescent="0.25">
      <c r="A29" s="39" t="s">
        <v>87</v>
      </c>
    </row>
    <row r="30" spans="1:14" x14ac:dyDescent="0.25">
      <c r="A30" t="s">
        <v>125</v>
      </c>
    </row>
    <row r="32" spans="1:14" x14ac:dyDescent="0.25">
      <c r="A32" t="s">
        <v>48</v>
      </c>
    </row>
    <row r="33" spans="1:1" x14ac:dyDescent="0.25">
      <c r="A33" t="s">
        <v>49</v>
      </c>
    </row>
    <row r="34" spans="1:1" x14ac:dyDescent="0.25">
      <c r="A34" s="17" t="s">
        <v>50</v>
      </c>
    </row>
    <row r="36" spans="1:1" x14ac:dyDescent="0.25">
      <c r="A36" s="27" t="s">
        <v>104</v>
      </c>
    </row>
    <row r="38" spans="1:1" x14ac:dyDescent="0.25">
      <c r="A38" s="27"/>
    </row>
  </sheetData>
  <mergeCells count="14">
    <mergeCell ref="C2:N2"/>
    <mergeCell ref="B3:B4"/>
    <mergeCell ref="C3:C4"/>
    <mergeCell ref="D3:D4"/>
    <mergeCell ref="E3:E4"/>
    <mergeCell ref="F3:J3"/>
    <mergeCell ref="K3:N3"/>
    <mergeCell ref="C13:N13"/>
    <mergeCell ref="B14:B15"/>
    <mergeCell ref="C14:C15"/>
    <mergeCell ref="D14:D15"/>
    <mergeCell ref="E14:E15"/>
    <mergeCell ref="F14:J14"/>
    <mergeCell ref="K14:N14"/>
  </mergeCells>
  <hyperlinks>
    <hyperlink ref="A34" r:id="rId1" xr:uid="{86BACF9D-4119-4A3A-B910-48C2AA39D324}"/>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F8FB2D-95C8-4B01-91C5-A51E48A6E00B}">
  <dimension ref="A2:N38"/>
  <sheetViews>
    <sheetView zoomScale="85" zoomScaleNormal="85" workbookViewId="0">
      <selection activeCell="K27" sqref="K27"/>
    </sheetView>
  </sheetViews>
  <sheetFormatPr defaultRowHeight="15" x14ac:dyDescent="0.25"/>
  <cols>
    <col min="1" max="1" width="6.5703125" customWidth="1"/>
    <col min="2" max="2" width="42" customWidth="1"/>
    <col min="3" max="4" width="12.5703125" customWidth="1"/>
    <col min="5" max="5" width="17" bestFit="1" customWidth="1"/>
    <col min="6" max="10" width="16" bestFit="1" customWidth="1"/>
    <col min="11" max="11" width="12.28515625" bestFit="1" customWidth="1"/>
    <col min="12" max="12" width="11.28515625" bestFit="1" customWidth="1"/>
    <col min="13" max="14" width="12.5703125" customWidth="1"/>
  </cols>
  <sheetData>
    <row r="2" spans="1:14" x14ac:dyDescent="0.25">
      <c r="C2" s="148" t="s">
        <v>181</v>
      </c>
      <c r="D2" s="149"/>
      <c r="E2" s="149"/>
      <c r="F2" s="149"/>
      <c r="G2" s="149"/>
      <c r="H2" s="149"/>
      <c r="I2" s="149"/>
      <c r="J2" s="149"/>
      <c r="K2" s="149"/>
      <c r="L2" s="149"/>
      <c r="M2" s="149"/>
      <c r="N2" s="149"/>
    </row>
    <row r="3" spans="1:14" ht="14.25" customHeight="1" x14ac:dyDescent="0.25">
      <c r="B3" s="145" t="s">
        <v>121</v>
      </c>
      <c r="C3" s="144" t="s">
        <v>102</v>
      </c>
      <c r="D3" s="144" t="s">
        <v>0</v>
      </c>
      <c r="E3" s="144" t="s">
        <v>123</v>
      </c>
      <c r="F3" s="144" t="s">
        <v>124</v>
      </c>
      <c r="G3" s="144"/>
      <c r="H3" s="144"/>
      <c r="I3" s="144"/>
      <c r="J3" s="144"/>
      <c r="K3" s="147" t="s">
        <v>40</v>
      </c>
      <c r="L3" s="147"/>
      <c r="M3" s="147"/>
      <c r="N3" s="147"/>
    </row>
    <row r="4" spans="1:14" ht="45" x14ac:dyDescent="0.25">
      <c r="B4" s="146"/>
      <c r="C4" s="145"/>
      <c r="D4" s="145"/>
      <c r="E4" s="145"/>
      <c r="F4" s="16" t="s">
        <v>45</v>
      </c>
      <c r="G4" s="16" t="s">
        <v>46</v>
      </c>
      <c r="H4" s="16" t="s">
        <v>44</v>
      </c>
      <c r="I4" s="16" t="s">
        <v>47</v>
      </c>
      <c r="J4" s="16" t="s">
        <v>110</v>
      </c>
      <c r="K4" s="2" t="s">
        <v>2</v>
      </c>
      <c r="L4" s="2" t="s">
        <v>1</v>
      </c>
      <c r="M4" s="2" t="s">
        <v>108</v>
      </c>
      <c r="N4" s="18" t="s">
        <v>51</v>
      </c>
    </row>
    <row r="5" spans="1:14" x14ac:dyDescent="0.25">
      <c r="A5" s="5" t="s">
        <v>4</v>
      </c>
      <c r="B5" s="106" t="s">
        <v>16</v>
      </c>
      <c r="C5" s="33">
        <v>2165</v>
      </c>
      <c r="D5" s="29">
        <v>23912.33000000062</v>
      </c>
      <c r="E5" s="31">
        <f>SUM(F5:J5)</f>
        <v>187968682.80000001</v>
      </c>
      <c r="F5" s="51">
        <v>88823430.500000075</v>
      </c>
      <c r="G5" s="51">
        <v>39204230.999999948</v>
      </c>
      <c r="H5" s="51">
        <v>28777664.690000001</v>
      </c>
      <c r="I5" s="51">
        <v>20959889.600000005</v>
      </c>
      <c r="J5" s="51">
        <v>10203467.010000002</v>
      </c>
      <c r="K5" s="55">
        <v>154493</v>
      </c>
      <c r="L5" s="55">
        <v>4016</v>
      </c>
      <c r="M5" s="55">
        <v>35675</v>
      </c>
      <c r="N5" s="55">
        <v>88081</v>
      </c>
    </row>
    <row r="6" spans="1:14" x14ac:dyDescent="0.25">
      <c r="A6" s="5" t="s">
        <v>5</v>
      </c>
      <c r="B6" s="105" t="s">
        <v>200</v>
      </c>
      <c r="C6" s="33">
        <v>723</v>
      </c>
      <c r="D6" s="29">
        <v>8093.0599999999304</v>
      </c>
      <c r="E6" s="31">
        <f>SUM(F6:J6)</f>
        <v>74039077.699999988</v>
      </c>
      <c r="F6" s="51">
        <v>31084041.780000009</v>
      </c>
      <c r="G6" s="51">
        <v>17502137.43999999</v>
      </c>
      <c r="H6" s="51">
        <v>11294822.099999994</v>
      </c>
      <c r="I6" s="51">
        <v>9230726.0200000014</v>
      </c>
      <c r="J6" s="51">
        <v>4927350.3600000041</v>
      </c>
      <c r="K6" s="55">
        <v>59783</v>
      </c>
      <c r="L6" s="55">
        <v>1352</v>
      </c>
      <c r="M6" s="55">
        <v>14225</v>
      </c>
      <c r="N6" s="55">
        <v>35308</v>
      </c>
    </row>
    <row r="7" spans="1:14" x14ac:dyDescent="0.25">
      <c r="A7" s="5" t="s">
        <v>6</v>
      </c>
      <c r="B7" s="105" t="s">
        <v>198</v>
      </c>
      <c r="C7" s="34">
        <v>1958</v>
      </c>
      <c r="D7" s="30">
        <v>21475.190000000515</v>
      </c>
      <c r="E7" s="31">
        <f>SUM(F7:J7)</f>
        <v>176469770.47</v>
      </c>
      <c r="F7" s="51">
        <v>88380176.960000038</v>
      </c>
      <c r="G7" s="51">
        <v>35600972.899999961</v>
      </c>
      <c r="H7" s="51">
        <v>26518922.029999971</v>
      </c>
      <c r="I7" s="51">
        <v>17224342.969999995</v>
      </c>
      <c r="J7" s="51">
        <v>8745355.6100000106</v>
      </c>
      <c r="K7" s="55">
        <v>141253</v>
      </c>
      <c r="L7" s="55">
        <v>3967</v>
      </c>
      <c r="M7" s="55">
        <v>34772</v>
      </c>
      <c r="N7" s="55">
        <v>76305</v>
      </c>
    </row>
    <row r="8" spans="1:14" x14ac:dyDescent="0.25">
      <c r="A8" s="5" t="s">
        <v>7</v>
      </c>
      <c r="B8" s="105" t="s">
        <v>199</v>
      </c>
      <c r="C8" s="34">
        <v>44</v>
      </c>
      <c r="D8" s="30">
        <v>522.63999999999976</v>
      </c>
      <c r="E8" s="31">
        <f>SUM(F8:J8)</f>
        <v>2210714.1700000004</v>
      </c>
      <c r="F8" s="51">
        <v>568531.81000000006</v>
      </c>
      <c r="G8" s="51">
        <v>479459.99999999994</v>
      </c>
      <c r="H8" s="51">
        <v>264418.12</v>
      </c>
      <c r="I8" s="51">
        <v>788566.04</v>
      </c>
      <c r="J8" s="51">
        <v>109738.19999999997</v>
      </c>
      <c r="K8" s="55">
        <v>2842</v>
      </c>
      <c r="L8" s="55">
        <v>69</v>
      </c>
      <c r="M8" s="55">
        <v>127</v>
      </c>
      <c r="N8" s="55">
        <v>3397</v>
      </c>
    </row>
    <row r="9" spans="1:14" x14ac:dyDescent="0.25">
      <c r="A9" s="5" t="s">
        <v>9</v>
      </c>
      <c r="B9" s="102" t="s">
        <v>14</v>
      </c>
      <c r="C9" s="34">
        <f t="shared" ref="C9:N9" si="0">C10-C5</f>
        <v>2053</v>
      </c>
      <c r="D9" s="30">
        <f t="shared" si="0"/>
        <v>23248.479999997049</v>
      </c>
      <c r="E9" s="32">
        <f t="shared" si="0"/>
        <v>104462923.88000023</v>
      </c>
      <c r="F9" s="32">
        <f t="shared" si="0"/>
        <v>4192592.9800000489</v>
      </c>
      <c r="G9" s="32">
        <f t="shared" si="0"/>
        <v>38255287.280000128</v>
      </c>
      <c r="H9" s="32">
        <f t="shared" si="0"/>
        <v>17317766.700000022</v>
      </c>
      <c r="I9" s="32">
        <f t="shared" si="0"/>
        <v>35486963.019999996</v>
      </c>
      <c r="J9" s="32">
        <f t="shared" si="0"/>
        <v>9210313.9000000134</v>
      </c>
      <c r="K9" s="34">
        <f t="shared" si="0"/>
        <v>97673</v>
      </c>
      <c r="L9" s="34">
        <f t="shared" si="0"/>
        <v>361</v>
      </c>
      <c r="M9" s="34">
        <f t="shared" si="0"/>
        <v>3254</v>
      </c>
      <c r="N9" s="34">
        <f t="shared" si="0"/>
        <v>75898</v>
      </c>
    </row>
    <row r="10" spans="1:14" x14ac:dyDescent="0.25">
      <c r="A10" s="7" t="s">
        <v>10</v>
      </c>
      <c r="B10" s="13" t="s">
        <v>115</v>
      </c>
      <c r="C10" s="35">
        <v>4218</v>
      </c>
      <c r="D10" s="36">
        <v>47160.809999997669</v>
      </c>
      <c r="E10" s="53">
        <f>SUM(F10:J10)</f>
        <v>292431606.68000025</v>
      </c>
      <c r="F10" s="53">
        <v>93016023.480000123</v>
      </c>
      <c r="G10" s="53">
        <v>77459518.280000076</v>
      </c>
      <c r="H10" s="53">
        <v>46095431.390000023</v>
      </c>
      <c r="I10" s="53">
        <v>56446852.620000005</v>
      </c>
      <c r="J10" s="53">
        <v>19413780.910000015</v>
      </c>
      <c r="K10" s="35">
        <v>252166</v>
      </c>
      <c r="L10" s="35">
        <v>4377</v>
      </c>
      <c r="M10" s="35">
        <v>38929</v>
      </c>
      <c r="N10" s="35">
        <v>163979</v>
      </c>
    </row>
    <row r="11" spans="1:14" x14ac:dyDescent="0.25">
      <c r="A11" s="107"/>
    </row>
    <row r="12" spans="1:14" x14ac:dyDescent="0.25">
      <c r="A12" s="107"/>
    </row>
    <row r="13" spans="1:14" x14ac:dyDescent="0.25">
      <c r="C13" s="148" t="s">
        <v>182</v>
      </c>
      <c r="D13" s="149"/>
      <c r="E13" s="149"/>
      <c r="F13" s="149"/>
      <c r="G13" s="149"/>
      <c r="H13" s="149"/>
      <c r="I13" s="149"/>
      <c r="J13" s="149"/>
      <c r="K13" s="149"/>
      <c r="L13" s="149"/>
      <c r="M13" s="149"/>
      <c r="N13" s="149"/>
    </row>
    <row r="14" spans="1:14" ht="14.25" customHeight="1" x14ac:dyDescent="0.25">
      <c r="B14" s="145" t="s">
        <v>121</v>
      </c>
      <c r="C14" s="144" t="s">
        <v>102</v>
      </c>
      <c r="D14" s="144" t="s">
        <v>0</v>
      </c>
      <c r="E14" s="144" t="s">
        <v>123</v>
      </c>
      <c r="F14" s="144" t="s">
        <v>124</v>
      </c>
      <c r="G14" s="144"/>
      <c r="H14" s="144"/>
      <c r="I14" s="144"/>
      <c r="J14" s="144"/>
      <c r="K14" s="147" t="s">
        <v>40</v>
      </c>
      <c r="L14" s="147"/>
      <c r="M14" s="147"/>
      <c r="N14" s="147"/>
    </row>
    <row r="15" spans="1:14" ht="45" x14ac:dyDescent="0.25">
      <c r="B15" s="146"/>
      <c r="C15" s="145"/>
      <c r="D15" s="145"/>
      <c r="E15" s="145"/>
      <c r="F15" s="16" t="s">
        <v>45</v>
      </c>
      <c r="G15" s="16" t="s">
        <v>46</v>
      </c>
      <c r="H15" s="16" t="s">
        <v>44</v>
      </c>
      <c r="I15" s="16" t="s">
        <v>47</v>
      </c>
      <c r="J15" s="16" t="s">
        <v>110</v>
      </c>
      <c r="K15" s="2" t="s">
        <v>2</v>
      </c>
      <c r="L15" s="2" t="s">
        <v>1</v>
      </c>
      <c r="M15" s="2" t="s">
        <v>108</v>
      </c>
      <c r="N15" s="18" t="s">
        <v>51</v>
      </c>
    </row>
    <row r="16" spans="1:14" x14ac:dyDescent="0.25">
      <c r="A16" s="5" t="s">
        <v>4</v>
      </c>
      <c r="B16" s="106" t="s">
        <v>16</v>
      </c>
      <c r="C16" s="33">
        <v>847</v>
      </c>
      <c r="D16" s="29">
        <v>8906.4699999999775</v>
      </c>
      <c r="E16" s="31">
        <f>SUM(F16:J16)</f>
        <v>9263498.4399999995</v>
      </c>
      <c r="F16" s="51">
        <v>3784303.5499999989</v>
      </c>
      <c r="G16" s="51">
        <v>1328058.4700000004</v>
      </c>
      <c r="H16" s="51">
        <v>1962559.7400000014</v>
      </c>
      <c r="I16" s="51">
        <v>1162683.23</v>
      </c>
      <c r="J16" s="51">
        <v>1025893.449999999</v>
      </c>
      <c r="K16" s="55">
        <v>24526</v>
      </c>
      <c r="L16" s="55">
        <v>548</v>
      </c>
      <c r="M16" s="55">
        <v>2221</v>
      </c>
      <c r="N16" s="55">
        <v>23281</v>
      </c>
    </row>
    <row r="17" spans="1:14" x14ac:dyDescent="0.25">
      <c r="A17" s="5" t="s">
        <v>5</v>
      </c>
      <c r="B17" s="105" t="s">
        <v>200</v>
      </c>
      <c r="C17" s="33">
        <v>268</v>
      </c>
      <c r="D17" s="29">
        <v>2807.2599999999993</v>
      </c>
      <c r="E17" s="31">
        <f>SUM(F17:J17)</f>
        <v>2636449.5300000003</v>
      </c>
      <c r="F17" s="51">
        <v>408220.67</v>
      </c>
      <c r="G17" s="51">
        <v>528943.28000000049</v>
      </c>
      <c r="H17" s="51">
        <v>630782.7300000001</v>
      </c>
      <c r="I17" s="51">
        <v>597775.44999999984</v>
      </c>
      <c r="J17" s="51">
        <v>470727.39999999997</v>
      </c>
      <c r="K17" s="55">
        <v>9094</v>
      </c>
      <c r="L17" s="55">
        <v>70</v>
      </c>
      <c r="M17" s="55">
        <v>379</v>
      </c>
      <c r="N17" s="55">
        <v>9706</v>
      </c>
    </row>
    <row r="18" spans="1:14" x14ac:dyDescent="0.25">
      <c r="A18" s="5" t="s">
        <v>6</v>
      </c>
      <c r="B18" s="105" t="s">
        <v>198</v>
      </c>
      <c r="C18" s="34">
        <v>601</v>
      </c>
      <c r="D18" s="30">
        <v>6244.699999999958</v>
      </c>
      <c r="E18" s="31">
        <f>SUM(F18:J18)</f>
        <v>7085363.459999999</v>
      </c>
      <c r="F18" s="51">
        <v>3705843.9999999986</v>
      </c>
      <c r="G18" s="51">
        <v>836857.01000000036</v>
      </c>
      <c r="H18" s="51">
        <v>1431188.3600000013</v>
      </c>
      <c r="I18" s="51">
        <v>520672.47999999986</v>
      </c>
      <c r="J18" s="51">
        <v>590801.60999999952</v>
      </c>
      <c r="K18" s="55">
        <v>16483</v>
      </c>
      <c r="L18" s="55">
        <v>530</v>
      </c>
      <c r="M18" s="55">
        <v>2080</v>
      </c>
      <c r="N18" s="55">
        <v>13523</v>
      </c>
    </row>
    <row r="19" spans="1:14" x14ac:dyDescent="0.25">
      <c r="A19" s="5" t="s">
        <v>7</v>
      </c>
      <c r="B19" s="105" t="s">
        <v>199</v>
      </c>
      <c r="C19" s="34">
        <v>41</v>
      </c>
      <c r="D19" s="30">
        <v>477.80999999999983</v>
      </c>
      <c r="E19" s="31">
        <f>SUM(F19:J19)</f>
        <v>281390.90000000002</v>
      </c>
      <c r="F19" s="51">
        <v>0</v>
      </c>
      <c r="G19" s="51">
        <v>50239.29</v>
      </c>
      <c r="H19" s="51">
        <v>61510.749999999993</v>
      </c>
      <c r="I19" s="51">
        <v>117543.85</v>
      </c>
      <c r="J19" s="51">
        <v>52097.009999999987</v>
      </c>
      <c r="K19" s="55">
        <v>1048</v>
      </c>
      <c r="L19" s="55">
        <v>0</v>
      </c>
      <c r="M19" s="55">
        <v>0</v>
      </c>
      <c r="N19" s="55">
        <v>1710</v>
      </c>
    </row>
    <row r="20" spans="1:14" x14ac:dyDescent="0.25">
      <c r="A20" s="5" t="s">
        <v>9</v>
      </c>
      <c r="B20" s="102" t="s">
        <v>14</v>
      </c>
      <c r="C20" s="34">
        <f t="shared" ref="C20:N20" si="1">C21-C16</f>
        <v>12234</v>
      </c>
      <c r="D20" s="30">
        <f t="shared" si="1"/>
        <v>133105.57999999262</v>
      </c>
      <c r="E20" s="32">
        <f t="shared" si="1"/>
        <v>58300101.520000085</v>
      </c>
      <c r="F20" s="32">
        <f t="shared" si="1"/>
        <v>1331349.6700000046</v>
      </c>
      <c r="G20" s="32">
        <f t="shared" si="1"/>
        <v>18132537.480000015</v>
      </c>
      <c r="H20" s="32">
        <f t="shared" si="1"/>
        <v>17172690.440000031</v>
      </c>
      <c r="I20" s="32">
        <f t="shared" si="1"/>
        <v>12064594.420000069</v>
      </c>
      <c r="J20" s="32">
        <f t="shared" si="1"/>
        <v>9598929.5099999662</v>
      </c>
      <c r="K20" s="34">
        <f t="shared" si="1"/>
        <v>238587</v>
      </c>
      <c r="L20" s="34">
        <f t="shared" si="1"/>
        <v>243</v>
      </c>
      <c r="M20" s="34">
        <f t="shared" si="1"/>
        <v>1657</v>
      </c>
      <c r="N20" s="34">
        <f t="shared" si="1"/>
        <v>263584</v>
      </c>
    </row>
    <row r="21" spans="1:14" x14ac:dyDescent="0.25">
      <c r="A21" s="7" t="s">
        <v>10</v>
      </c>
      <c r="B21" s="13" t="s">
        <v>115</v>
      </c>
      <c r="C21" s="35">
        <v>13081</v>
      </c>
      <c r="D21" s="36">
        <v>142012.0499999926</v>
      </c>
      <c r="E21" s="53">
        <f>SUM(F21:J21)</f>
        <v>67563599.960000083</v>
      </c>
      <c r="F21" s="53">
        <v>5115653.2200000035</v>
      </c>
      <c r="G21" s="53">
        <v>19460595.950000014</v>
      </c>
      <c r="H21" s="53">
        <v>19135250.180000033</v>
      </c>
      <c r="I21" s="53">
        <v>13227277.650000069</v>
      </c>
      <c r="J21" s="53">
        <v>10624822.959999966</v>
      </c>
      <c r="K21" s="35">
        <v>263113</v>
      </c>
      <c r="L21" s="35">
        <v>791</v>
      </c>
      <c r="M21" s="35">
        <v>3878</v>
      </c>
      <c r="N21" s="35">
        <v>286865</v>
      </c>
    </row>
    <row r="24" spans="1:14" x14ac:dyDescent="0.25">
      <c r="A24" t="s">
        <v>11</v>
      </c>
    </row>
    <row r="25" spans="1:14" x14ac:dyDescent="0.25">
      <c r="A25" t="s">
        <v>43</v>
      </c>
    </row>
    <row r="27" spans="1:14" x14ac:dyDescent="0.25">
      <c r="A27" s="39" t="s">
        <v>15</v>
      </c>
    </row>
    <row r="29" spans="1:14" x14ac:dyDescent="0.25">
      <c r="A29" s="39" t="s">
        <v>88</v>
      </c>
    </row>
    <row r="30" spans="1:14" x14ac:dyDescent="0.25">
      <c r="A30" t="s">
        <v>126</v>
      </c>
    </row>
    <row r="32" spans="1:14" x14ac:dyDescent="0.25">
      <c r="A32" t="s">
        <v>48</v>
      </c>
    </row>
    <row r="33" spans="1:1" x14ac:dyDescent="0.25">
      <c r="A33" t="s">
        <v>49</v>
      </c>
    </row>
    <row r="34" spans="1:1" x14ac:dyDescent="0.25">
      <c r="A34" s="17" t="s">
        <v>50</v>
      </c>
    </row>
    <row r="36" spans="1:1" x14ac:dyDescent="0.25">
      <c r="A36" s="27" t="s">
        <v>104</v>
      </c>
    </row>
    <row r="38" spans="1:1" x14ac:dyDescent="0.25">
      <c r="A38" s="27"/>
    </row>
  </sheetData>
  <mergeCells count="14">
    <mergeCell ref="C2:N2"/>
    <mergeCell ref="K3:N3"/>
    <mergeCell ref="C13:N13"/>
    <mergeCell ref="K14:N14"/>
    <mergeCell ref="B3:B4"/>
    <mergeCell ref="B14:B15"/>
    <mergeCell ref="C14:C15"/>
    <mergeCell ref="D14:D15"/>
    <mergeCell ref="E14:E15"/>
    <mergeCell ref="F14:J14"/>
    <mergeCell ref="C3:C4"/>
    <mergeCell ref="D3:D4"/>
    <mergeCell ref="E3:E4"/>
    <mergeCell ref="F3:J3"/>
  </mergeCells>
  <hyperlinks>
    <hyperlink ref="A34" r:id="rId1" xr:uid="{8B5D7FE0-3DA6-46B3-96EC-F0C3235929B6}"/>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N35"/>
  <sheetViews>
    <sheetView zoomScale="85" zoomScaleNormal="85" workbookViewId="0">
      <selection activeCell="N25" sqref="N25"/>
    </sheetView>
  </sheetViews>
  <sheetFormatPr defaultRowHeight="15" x14ac:dyDescent="0.25"/>
  <cols>
    <col min="1" max="1" width="6.5703125" customWidth="1"/>
    <col min="2" max="2" width="42" customWidth="1"/>
    <col min="3" max="3" width="12.5703125" customWidth="1"/>
    <col min="4" max="4" width="10.5703125" bestFit="1" customWidth="1"/>
    <col min="5" max="6" width="15.28515625" bestFit="1" customWidth="1"/>
    <col min="7" max="10" width="14.28515625" bestFit="1" customWidth="1"/>
    <col min="11" max="11" width="10.5703125" bestFit="1" customWidth="1"/>
    <col min="12" max="14" width="12.5703125" customWidth="1"/>
  </cols>
  <sheetData>
    <row r="2" spans="1:14" x14ac:dyDescent="0.25">
      <c r="C2" s="148" t="s">
        <v>184</v>
      </c>
      <c r="D2" s="149"/>
      <c r="E2" s="149"/>
      <c r="F2" s="149"/>
      <c r="G2" s="149"/>
      <c r="H2" s="149"/>
      <c r="I2" s="149"/>
      <c r="J2" s="149"/>
      <c r="K2" s="149"/>
      <c r="L2" s="149"/>
      <c r="M2" s="149"/>
      <c r="N2" s="149"/>
    </row>
    <row r="3" spans="1:14" ht="14.25" customHeight="1" x14ac:dyDescent="0.25">
      <c r="B3" s="145" t="s">
        <v>122</v>
      </c>
      <c r="C3" s="144" t="s">
        <v>102</v>
      </c>
      <c r="D3" s="144" t="s">
        <v>0</v>
      </c>
      <c r="E3" s="144" t="s">
        <v>123</v>
      </c>
      <c r="F3" s="144" t="s">
        <v>124</v>
      </c>
      <c r="G3" s="144"/>
      <c r="H3" s="144"/>
      <c r="I3" s="144"/>
      <c r="J3" s="144"/>
      <c r="K3" s="147" t="s">
        <v>40</v>
      </c>
      <c r="L3" s="147"/>
      <c r="M3" s="147"/>
      <c r="N3" s="147"/>
    </row>
    <row r="4" spans="1:14" ht="45" x14ac:dyDescent="0.25">
      <c r="B4" s="146"/>
      <c r="C4" s="145"/>
      <c r="D4" s="145"/>
      <c r="E4" s="145"/>
      <c r="F4" s="16" t="s">
        <v>45</v>
      </c>
      <c r="G4" s="16" t="s">
        <v>46</v>
      </c>
      <c r="H4" s="16" t="s">
        <v>44</v>
      </c>
      <c r="I4" s="16" t="s">
        <v>47</v>
      </c>
      <c r="J4" s="16" t="s">
        <v>110</v>
      </c>
      <c r="K4" s="2" t="s">
        <v>2</v>
      </c>
      <c r="L4" s="2" t="s">
        <v>1</v>
      </c>
      <c r="M4" s="2" t="s">
        <v>108</v>
      </c>
      <c r="N4" s="18" t="s">
        <v>51</v>
      </c>
    </row>
    <row r="5" spans="1:14" x14ac:dyDescent="0.25">
      <c r="A5" s="5" t="s">
        <v>4</v>
      </c>
      <c r="B5" s="3" t="s">
        <v>16</v>
      </c>
      <c r="C5" s="1"/>
      <c r="D5" s="1"/>
      <c r="E5" s="31"/>
      <c r="F5" s="1"/>
      <c r="G5" s="1"/>
      <c r="H5" s="1"/>
      <c r="I5" s="1"/>
      <c r="J5" s="1"/>
      <c r="K5" s="79"/>
      <c r="L5" s="80"/>
      <c r="M5" s="81"/>
      <c r="N5" s="82"/>
    </row>
    <row r="6" spans="1:14" x14ac:dyDescent="0.25">
      <c r="A6" s="5" t="s">
        <v>5</v>
      </c>
      <c r="B6" s="4"/>
      <c r="C6" s="1"/>
      <c r="D6" s="1"/>
      <c r="E6" s="31"/>
      <c r="F6" s="1"/>
      <c r="G6" s="1"/>
      <c r="H6" s="1"/>
      <c r="I6" s="1"/>
      <c r="J6" s="1"/>
      <c r="K6" s="79"/>
      <c r="L6" s="80"/>
      <c r="M6" s="81"/>
      <c r="N6" s="82"/>
    </row>
    <row r="7" spans="1:14" x14ac:dyDescent="0.25">
      <c r="A7" s="5" t="s">
        <v>6</v>
      </c>
      <c r="B7" s="4"/>
      <c r="C7" s="1"/>
      <c r="D7" s="1"/>
      <c r="E7" s="31"/>
      <c r="F7" s="1"/>
      <c r="G7" s="1"/>
      <c r="H7" s="1"/>
      <c r="I7" s="1"/>
      <c r="J7" s="1"/>
      <c r="K7" s="79"/>
      <c r="L7" s="80"/>
      <c r="M7" s="81"/>
      <c r="N7" s="82"/>
    </row>
    <row r="8" spans="1:14" x14ac:dyDescent="0.25">
      <c r="A8" s="5" t="s">
        <v>7</v>
      </c>
      <c r="B8" s="4"/>
      <c r="C8" s="1"/>
      <c r="D8" s="1"/>
      <c r="E8" s="31"/>
      <c r="F8" s="1"/>
      <c r="G8" s="1"/>
      <c r="H8" s="1"/>
      <c r="I8" s="1"/>
      <c r="J8" s="1"/>
      <c r="K8" s="79"/>
      <c r="L8" s="80"/>
      <c r="M8" s="81"/>
      <c r="N8" s="82"/>
    </row>
    <row r="9" spans="1:14" x14ac:dyDescent="0.25">
      <c r="A9" s="5" t="s">
        <v>9</v>
      </c>
      <c r="B9" s="1" t="s">
        <v>14</v>
      </c>
      <c r="C9" s="34">
        <f t="shared" ref="C9:N9" si="0">C10-C5</f>
        <v>452</v>
      </c>
      <c r="D9" s="30">
        <f t="shared" si="0"/>
        <v>4962.3999999999705</v>
      </c>
      <c r="E9" s="32">
        <f t="shared" si="0"/>
        <v>35141677.850000009</v>
      </c>
      <c r="F9" s="32">
        <f t="shared" si="0"/>
        <v>13365466.769999998</v>
      </c>
      <c r="G9" s="32">
        <f t="shared" si="0"/>
        <v>6956956.8700000029</v>
      </c>
      <c r="H9" s="32">
        <f t="shared" si="0"/>
        <v>5548127.4400000088</v>
      </c>
      <c r="I9" s="32">
        <f t="shared" si="0"/>
        <v>7374019.4599999972</v>
      </c>
      <c r="J9" s="32">
        <f t="shared" si="0"/>
        <v>1897107.3100000012</v>
      </c>
      <c r="K9" s="34">
        <f t="shared" si="0"/>
        <v>28896</v>
      </c>
      <c r="L9" s="34">
        <f t="shared" si="0"/>
        <v>407</v>
      </c>
      <c r="M9" s="34">
        <f t="shared" si="0"/>
        <v>3604</v>
      </c>
      <c r="N9" s="34">
        <f t="shared" si="0"/>
        <v>13920</v>
      </c>
    </row>
    <row r="10" spans="1:14" x14ac:dyDescent="0.25">
      <c r="A10" s="7" t="s">
        <v>10</v>
      </c>
      <c r="B10" s="13" t="s">
        <v>116</v>
      </c>
      <c r="C10" s="35">
        <v>452</v>
      </c>
      <c r="D10" s="36">
        <v>4962.3999999999705</v>
      </c>
      <c r="E10" s="53">
        <f>SUM(F10:J10)</f>
        <v>35141677.850000009</v>
      </c>
      <c r="F10" s="53">
        <v>13365466.769999998</v>
      </c>
      <c r="G10" s="53">
        <v>6956956.8700000029</v>
      </c>
      <c r="H10" s="53">
        <v>5548127.4400000088</v>
      </c>
      <c r="I10" s="53">
        <v>7374019.4599999972</v>
      </c>
      <c r="J10" s="53">
        <v>1897107.3100000012</v>
      </c>
      <c r="K10" s="35">
        <v>28896</v>
      </c>
      <c r="L10" s="35">
        <v>407</v>
      </c>
      <c r="M10" s="35">
        <v>3604</v>
      </c>
      <c r="N10" s="35">
        <v>13920</v>
      </c>
    </row>
    <row r="11" spans="1:14" x14ac:dyDescent="0.25">
      <c r="A11" s="9"/>
      <c r="B11" s="6"/>
      <c r="C11" s="6"/>
      <c r="D11" s="6"/>
      <c r="E11" s="6"/>
      <c r="F11" s="6"/>
      <c r="G11" s="6"/>
      <c r="H11" s="6"/>
      <c r="I11" s="6"/>
      <c r="J11" s="6"/>
      <c r="K11" s="6"/>
      <c r="L11" s="6"/>
      <c r="M11" s="6"/>
    </row>
    <row r="12" spans="1:14" x14ac:dyDescent="0.25">
      <c r="A12" s="9"/>
      <c r="B12" s="6"/>
      <c r="C12" s="6"/>
      <c r="D12" s="6"/>
      <c r="E12" s="6"/>
      <c r="F12" s="6"/>
      <c r="G12" s="6"/>
      <c r="H12" s="6"/>
      <c r="I12" s="6"/>
      <c r="J12" s="6"/>
      <c r="K12" s="6"/>
      <c r="L12" s="6"/>
      <c r="M12" s="6"/>
    </row>
    <row r="13" spans="1:14" x14ac:dyDescent="0.25">
      <c r="C13" s="148" t="s">
        <v>183</v>
      </c>
      <c r="D13" s="149"/>
      <c r="E13" s="149"/>
      <c r="F13" s="149"/>
      <c r="G13" s="149"/>
      <c r="H13" s="149"/>
      <c r="I13" s="149"/>
      <c r="J13" s="149"/>
      <c r="K13" s="149"/>
      <c r="L13" s="149"/>
      <c r="M13" s="149"/>
      <c r="N13" s="149"/>
    </row>
    <row r="14" spans="1:14" ht="14.25" customHeight="1" x14ac:dyDescent="0.25">
      <c r="B14" s="145" t="s">
        <v>122</v>
      </c>
      <c r="C14" s="144" t="s">
        <v>102</v>
      </c>
      <c r="D14" s="144" t="s">
        <v>0</v>
      </c>
      <c r="E14" s="144" t="s">
        <v>123</v>
      </c>
      <c r="F14" s="144" t="s">
        <v>124</v>
      </c>
      <c r="G14" s="144"/>
      <c r="H14" s="144"/>
      <c r="I14" s="144"/>
      <c r="J14" s="144"/>
      <c r="K14" s="147" t="s">
        <v>40</v>
      </c>
      <c r="L14" s="147"/>
      <c r="M14" s="147"/>
      <c r="N14" s="147"/>
    </row>
    <row r="15" spans="1:14" ht="45" x14ac:dyDescent="0.25">
      <c r="B15" s="146"/>
      <c r="C15" s="145"/>
      <c r="D15" s="145"/>
      <c r="E15" s="145"/>
      <c r="F15" s="66" t="s">
        <v>45</v>
      </c>
      <c r="G15" s="66" t="s">
        <v>46</v>
      </c>
      <c r="H15" s="66" t="s">
        <v>44</v>
      </c>
      <c r="I15" s="66" t="s">
        <v>47</v>
      </c>
      <c r="J15" s="66" t="s">
        <v>110</v>
      </c>
      <c r="K15" s="2" t="s">
        <v>2</v>
      </c>
      <c r="L15" s="2" t="s">
        <v>1</v>
      </c>
      <c r="M15" s="2" t="s">
        <v>108</v>
      </c>
      <c r="N15" s="18" t="s">
        <v>51</v>
      </c>
    </row>
    <row r="16" spans="1:14" x14ac:dyDescent="0.25">
      <c r="A16" s="5" t="s">
        <v>4</v>
      </c>
      <c r="B16" s="3" t="s">
        <v>16</v>
      </c>
      <c r="C16" s="33"/>
      <c r="D16" s="29"/>
      <c r="E16" s="31"/>
      <c r="F16" s="1"/>
      <c r="G16" s="1"/>
      <c r="H16" s="1"/>
      <c r="I16" s="1"/>
      <c r="J16" s="1"/>
      <c r="K16" s="83"/>
      <c r="L16" s="84"/>
      <c r="M16" s="85"/>
      <c r="N16" s="86"/>
    </row>
    <row r="17" spans="1:14" x14ac:dyDescent="0.25">
      <c r="A17" s="5" t="s">
        <v>5</v>
      </c>
      <c r="B17" s="4"/>
      <c r="C17" s="33"/>
      <c r="D17" s="29"/>
      <c r="E17" s="31"/>
      <c r="F17" s="1"/>
      <c r="G17" s="1"/>
      <c r="H17" s="1"/>
      <c r="I17" s="1"/>
      <c r="J17" s="1"/>
      <c r="K17" s="83"/>
      <c r="L17" s="84"/>
      <c r="M17" s="85"/>
      <c r="N17" s="86"/>
    </row>
    <row r="18" spans="1:14" x14ac:dyDescent="0.25">
      <c r="A18" s="5" t="s">
        <v>6</v>
      </c>
      <c r="B18" s="4"/>
      <c r="C18" s="34"/>
      <c r="D18" s="30"/>
      <c r="E18" s="31"/>
      <c r="F18" s="1"/>
      <c r="G18" s="1"/>
      <c r="H18" s="1"/>
      <c r="I18" s="1"/>
      <c r="J18" s="1"/>
      <c r="K18" s="83"/>
      <c r="L18" s="84"/>
      <c r="M18" s="85"/>
      <c r="N18" s="86"/>
    </row>
    <row r="19" spans="1:14" x14ac:dyDescent="0.25">
      <c r="A19" s="5" t="s">
        <v>7</v>
      </c>
      <c r="B19" s="4"/>
      <c r="C19" s="34"/>
      <c r="D19" s="30"/>
      <c r="E19" s="31"/>
      <c r="F19" s="1"/>
      <c r="G19" s="1"/>
      <c r="H19" s="1"/>
      <c r="I19" s="1"/>
      <c r="J19" s="1"/>
      <c r="K19" s="83"/>
      <c r="L19" s="84"/>
      <c r="M19" s="85"/>
      <c r="N19" s="86"/>
    </row>
    <row r="20" spans="1:14" x14ac:dyDescent="0.25">
      <c r="A20" s="5" t="s">
        <v>9</v>
      </c>
      <c r="B20" s="1" t="s">
        <v>14</v>
      </c>
      <c r="C20" s="34">
        <f t="shared" ref="C20:N20" si="1">C21-C16</f>
        <v>1805</v>
      </c>
      <c r="D20" s="30">
        <f t="shared" si="1"/>
        <v>19156.420000000468</v>
      </c>
      <c r="E20" s="32">
        <f t="shared" si="1"/>
        <v>7565973.9999999963</v>
      </c>
      <c r="F20" s="32">
        <f t="shared" si="1"/>
        <v>614273.95999999973</v>
      </c>
      <c r="G20" s="32">
        <f t="shared" si="1"/>
        <v>1549766.9099999988</v>
      </c>
      <c r="H20" s="32">
        <f t="shared" si="1"/>
        <v>2667409.1099999989</v>
      </c>
      <c r="I20" s="32">
        <f t="shared" si="1"/>
        <v>1295762.7300000004</v>
      </c>
      <c r="J20" s="32">
        <f t="shared" si="1"/>
        <v>1438761.2899999986</v>
      </c>
      <c r="K20" s="34">
        <f t="shared" si="1"/>
        <v>36403</v>
      </c>
      <c r="L20" s="34">
        <f t="shared" si="1"/>
        <v>102</v>
      </c>
      <c r="M20" s="34">
        <f t="shared" si="1"/>
        <v>448</v>
      </c>
      <c r="N20" s="34">
        <f t="shared" si="1"/>
        <v>23212</v>
      </c>
    </row>
    <row r="21" spans="1:14" x14ac:dyDescent="0.25">
      <c r="A21" s="7" t="s">
        <v>10</v>
      </c>
      <c r="B21" s="13" t="s">
        <v>116</v>
      </c>
      <c r="C21" s="35">
        <v>1805</v>
      </c>
      <c r="D21" s="36">
        <v>19156.420000000468</v>
      </c>
      <c r="E21" s="53">
        <f>SUM(F21:J21)</f>
        <v>7565973.9999999963</v>
      </c>
      <c r="F21" s="53">
        <v>614273.95999999973</v>
      </c>
      <c r="G21" s="53">
        <v>1549766.9099999988</v>
      </c>
      <c r="H21" s="53">
        <v>2667409.1099999989</v>
      </c>
      <c r="I21" s="53">
        <v>1295762.7300000004</v>
      </c>
      <c r="J21" s="53">
        <v>1438761.2899999986</v>
      </c>
      <c r="K21" s="35">
        <v>36403</v>
      </c>
      <c r="L21" s="35">
        <v>102</v>
      </c>
      <c r="M21" s="35">
        <v>448</v>
      </c>
      <c r="N21" s="35">
        <v>23212</v>
      </c>
    </row>
    <row r="24" spans="1:14" x14ac:dyDescent="0.25">
      <c r="A24" s="10" t="s">
        <v>11</v>
      </c>
    </row>
    <row r="25" spans="1:14" x14ac:dyDescent="0.25">
      <c r="A25" s="10" t="s">
        <v>43</v>
      </c>
    </row>
    <row r="26" spans="1:14" x14ac:dyDescent="0.25">
      <c r="A26" s="10"/>
    </row>
    <row r="27" spans="1:14" x14ac:dyDescent="0.25">
      <c r="A27" s="11" t="s">
        <v>15</v>
      </c>
    </row>
    <row r="29" spans="1:14" x14ac:dyDescent="0.25">
      <c r="A29" t="s">
        <v>42</v>
      </c>
    </row>
    <row r="31" spans="1:14" x14ac:dyDescent="0.25">
      <c r="A31" t="s">
        <v>48</v>
      </c>
    </row>
    <row r="32" spans="1:14" x14ac:dyDescent="0.25">
      <c r="A32" t="s">
        <v>49</v>
      </c>
    </row>
    <row r="33" spans="1:1" x14ac:dyDescent="0.25">
      <c r="A33" s="17" t="s">
        <v>50</v>
      </c>
    </row>
    <row r="35" spans="1:1" x14ac:dyDescent="0.25">
      <c r="A35" s="27" t="s">
        <v>104</v>
      </c>
    </row>
  </sheetData>
  <mergeCells count="14">
    <mergeCell ref="C2:N2"/>
    <mergeCell ref="K3:N3"/>
    <mergeCell ref="C13:N13"/>
    <mergeCell ref="K14:N14"/>
    <mergeCell ref="B3:B4"/>
    <mergeCell ref="C3:C4"/>
    <mergeCell ref="D3:D4"/>
    <mergeCell ref="E3:E4"/>
    <mergeCell ref="F3:J3"/>
    <mergeCell ref="B14:B15"/>
    <mergeCell ref="C14:C15"/>
    <mergeCell ref="D14:D15"/>
    <mergeCell ref="E14:E15"/>
    <mergeCell ref="F14:J14"/>
  </mergeCells>
  <hyperlinks>
    <hyperlink ref="A33" r:id="rId1" xr:uid="{00000000-0004-0000-0600-00000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N38"/>
  <sheetViews>
    <sheetView zoomScale="85" zoomScaleNormal="85" workbookViewId="0">
      <selection activeCell="C11" sqref="C11"/>
    </sheetView>
  </sheetViews>
  <sheetFormatPr defaultRowHeight="15" x14ac:dyDescent="0.25"/>
  <cols>
    <col min="1" max="1" width="6.5703125" customWidth="1"/>
    <col min="2" max="2" width="42" customWidth="1"/>
    <col min="3" max="4" width="12.5703125" customWidth="1"/>
    <col min="5" max="5" width="16" bestFit="1" customWidth="1"/>
    <col min="6" max="10" width="15" bestFit="1" customWidth="1"/>
    <col min="11" max="14" width="12.5703125" customWidth="1"/>
  </cols>
  <sheetData>
    <row r="1" spans="1:14" x14ac:dyDescent="0.25">
      <c r="A1" s="14" t="s">
        <v>109</v>
      </c>
    </row>
    <row r="2" spans="1:14" x14ac:dyDescent="0.25">
      <c r="C2" s="148" t="s">
        <v>130</v>
      </c>
      <c r="D2" s="149"/>
      <c r="E2" s="149"/>
      <c r="F2" s="149"/>
      <c r="G2" s="149"/>
      <c r="H2" s="149"/>
      <c r="I2" s="149"/>
      <c r="J2" s="149"/>
      <c r="K2" s="149"/>
      <c r="L2" s="149"/>
      <c r="M2" s="149"/>
      <c r="N2" s="149"/>
    </row>
    <row r="3" spans="1:14" ht="14.25" customHeight="1" x14ac:dyDescent="0.25">
      <c r="B3" s="145" t="s">
        <v>117</v>
      </c>
      <c r="C3" s="144" t="s">
        <v>102</v>
      </c>
      <c r="D3" s="144" t="s">
        <v>0</v>
      </c>
      <c r="E3" s="144" t="s">
        <v>123</v>
      </c>
      <c r="F3" s="144" t="s">
        <v>124</v>
      </c>
      <c r="G3" s="144"/>
      <c r="H3" s="144"/>
      <c r="I3" s="144"/>
      <c r="J3" s="144"/>
      <c r="K3" s="147" t="s">
        <v>40</v>
      </c>
      <c r="L3" s="147"/>
      <c r="M3" s="147"/>
      <c r="N3" s="147"/>
    </row>
    <row r="4" spans="1:14" ht="45" x14ac:dyDescent="0.25">
      <c r="B4" s="146"/>
      <c r="C4" s="145"/>
      <c r="D4" s="145"/>
      <c r="E4" s="145"/>
      <c r="F4" s="16" t="s">
        <v>45</v>
      </c>
      <c r="G4" s="16" t="s">
        <v>46</v>
      </c>
      <c r="H4" s="16" t="s">
        <v>44</v>
      </c>
      <c r="I4" s="16" t="s">
        <v>47</v>
      </c>
      <c r="J4" s="16" t="s">
        <v>110</v>
      </c>
      <c r="K4" s="2" t="s">
        <v>2</v>
      </c>
      <c r="L4" s="2" t="s">
        <v>1</v>
      </c>
      <c r="M4" s="2" t="s">
        <v>108</v>
      </c>
      <c r="N4" s="18" t="s">
        <v>51</v>
      </c>
    </row>
    <row r="5" spans="1:14" x14ac:dyDescent="0.25">
      <c r="A5" s="5" t="s">
        <v>4</v>
      </c>
      <c r="B5" s="3" t="s">
        <v>16</v>
      </c>
      <c r="C5" s="1">
        <v>268</v>
      </c>
      <c r="D5" s="1">
        <v>3009.729999999995</v>
      </c>
      <c r="E5" s="31">
        <f>SUM(F5:J5)</f>
        <v>18172795.000000004</v>
      </c>
      <c r="F5" s="51">
        <v>6178686.450000003</v>
      </c>
      <c r="G5" s="51">
        <v>4501257.7799999993</v>
      </c>
      <c r="H5" s="51">
        <v>2185747.6700000004</v>
      </c>
      <c r="I5" s="51">
        <v>4161847.0499999993</v>
      </c>
      <c r="J5" s="51">
        <v>1145256.0500000003</v>
      </c>
      <c r="K5" s="55">
        <v>16162</v>
      </c>
      <c r="L5" s="55">
        <v>338</v>
      </c>
      <c r="M5" s="55">
        <v>3823</v>
      </c>
      <c r="N5" s="55">
        <v>14428</v>
      </c>
    </row>
    <row r="6" spans="1:14" x14ac:dyDescent="0.25">
      <c r="A6" s="5" t="s">
        <v>5</v>
      </c>
      <c r="B6" s="4" t="s">
        <v>197</v>
      </c>
      <c r="C6" s="1">
        <v>177</v>
      </c>
      <c r="D6" s="1">
        <v>1979.540000000005</v>
      </c>
      <c r="E6" s="31">
        <f t="shared" ref="E6:E11" si="0">SUM(F6:J6)</f>
        <v>10757081.750000002</v>
      </c>
      <c r="F6" s="51">
        <v>3463715.2699999996</v>
      </c>
      <c r="G6" s="51">
        <v>2500096.4300000002</v>
      </c>
      <c r="H6" s="51">
        <v>1390758.8099999991</v>
      </c>
      <c r="I6" s="51">
        <v>2644747.8400000026</v>
      </c>
      <c r="J6" s="51">
        <v>757763.39999999991</v>
      </c>
      <c r="K6" s="55">
        <v>10149</v>
      </c>
      <c r="L6" s="55">
        <v>163</v>
      </c>
      <c r="M6" s="55">
        <v>2200</v>
      </c>
      <c r="N6" s="55">
        <v>9510</v>
      </c>
    </row>
    <row r="7" spans="1:14" x14ac:dyDescent="0.25">
      <c r="A7" s="5" t="s">
        <v>6</v>
      </c>
      <c r="B7" s="4" t="s">
        <v>198</v>
      </c>
      <c r="C7" s="1">
        <v>144</v>
      </c>
      <c r="D7" s="1">
        <v>1644.6400000000037</v>
      </c>
      <c r="E7" s="31">
        <f t="shared" si="0"/>
        <v>14560009.590000002</v>
      </c>
      <c r="F7" s="51">
        <v>6081682.0300000031</v>
      </c>
      <c r="G7" s="51">
        <v>4024792.9099999997</v>
      </c>
      <c r="H7" s="51">
        <v>1798631.1499999992</v>
      </c>
      <c r="I7" s="51">
        <v>1938905.9800000007</v>
      </c>
      <c r="J7" s="51">
        <v>715997.52000000014</v>
      </c>
      <c r="K7" s="55">
        <v>11827</v>
      </c>
      <c r="L7" s="55">
        <v>326</v>
      </c>
      <c r="M7" s="55">
        <v>3686</v>
      </c>
      <c r="N7" s="55">
        <v>8341</v>
      </c>
    </row>
    <row r="8" spans="1:14" x14ac:dyDescent="0.25">
      <c r="A8" s="5" t="s">
        <v>7</v>
      </c>
      <c r="B8" s="4" t="s">
        <v>201</v>
      </c>
      <c r="C8" s="1">
        <v>23</v>
      </c>
      <c r="D8" s="1">
        <v>269.42999999999989</v>
      </c>
      <c r="E8" s="31">
        <f t="shared" si="0"/>
        <v>970975.83</v>
      </c>
      <c r="F8" s="51">
        <v>89033.35</v>
      </c>
      <c r="G8" s="51">
        <v>88424.72</v>
      </c>
      <c r="H8" s="51">
        <v>75085.16</v>
      </c>
      <c r="I8" s="51">
        <v>663551.71</v>
      </c>
      <c r="J8" s="51">
        <v>54880.89</v>
      </c>
      <c r="K8" s="55">
        <v>1029</v>
      </c>
      <c r="L8" s="55">
        <v>48</v>
      </c>
      <c r="M8" s="55">
        <v>9</v>
      </c>
      <c r="N8" s="55">
        <v>1368</v>
      </c>
    </row>
    <row r="9" spans="1:14" x14ac:dyDescent="0.25">
      <c r="A9" s="5" t="s">
        <v>9</v>
      </c>
      <c r="B9" s="1" t="s">
        <v>14</v>
      </c>
      <c r="C9" s="102">
        <f>704-C5</f>
        <v>436</v>
      </c>
      <c r="D9" s="102">
        <f t="shared" ref="D9:J9" si="1">D11-D5</f>
        <v>4849.4700000000048</v>
      </c>
      <c r="E9" s="51">
        <f t="shared" si="1"/>
        <v>14705787.679999996</v>
      </c>
      <c r="F9" s="51">
        <f t="shared" si="1"/>
        <v>57159.849999997765</v>
      </c>
      <c r="G9" s="51">
        <f t="shared" si="1"/>
        <v>2012293.7699999996</v>
      </c>
      <c r="H9" s="51">
        <f t="shared" si="1"/>
        <v>1415584.8200000017</v>
      </c>
      <c r="I9" s="51">
        <f t="shared" si="1"/>
        <v>9562147.0499999989</v>
      </c>
      <c r="J9" s="51">
        <f t="shared" si="1"/>
        <v>1658602.19</v>
      </c>
      <c r="K9" s="55">
        <f>K11-K5</f>
        <v>11943</v>
      </c>
      <c r="L9" s="55">
        <f t="shared" ref="L9:N9" si="2">L11-L5</f>
        <v>11</v>
      </c>
      <c r="M9" s="55">
        <f t="shared" si="2"/>
        <v>283</v>
      </c>
      <c r="N9" s="55">
        <f t="shared" si="2"/>
        <v>20891</v>
      </c>
    </row>
    <row r="10" spans="1:14" x14ac:dyDescent="0.25">
      <c r="A10" s="5" t="s">
        <v>10</v>
      </c>
      <c r="B10" s="1" t="s">
        <v>188</v>
      </c>
      <c r="C10" s="102">
        <f>C11-704</f>
        <v>375</v>
      </c>
      <c r="D10" s="30"/>
      <c r="E10" s="31"/>
      <c r="F10" s="32"/>
      <c r="G10" s="32"/>
      <c r="H10" s="32"/>
      <c r="I10" s="32"/>
      <c r="J10" s="32"/>
      <c r="K10" s="34"/>
      <c r="L10" s="34"/>
      <c r="M10" s="34"/>
      <c r="N10" s="34"/>
    </row>
    <row r="11" spans="1:14" x14ac:dyDescent="0.25">
      <c r="A11" s="7" t="s">
        <v>189</v>
      </c>
      <c r="B11" s="13" t="s">
        <v>20</v>
      </c>
      <c r="C11" s="35">
        <v>1079</v>
      </c>
      <c r="D11" s="36">
        <v>7859.2</v>
      </c>
      <c r="E11" s="53">
        <f t="shared" si="0"/>
        <v>32878582.68</v>
      </c>
      <c r="F11" s="53">
        <v>6235846.3000000007</v>
      </c>
      <c r="G11" s="53">
        <v>6513551.5499999989</v>
      </c>
      <c r="H11" s="53">
        <v>3601332.4900000021</v>
      </c>
      <c r="I11" s="53">
        <v>13723994.099999998</v>
      </c>
      <c r="J11" s="53">
        <v>2803858.24</v>
      </c>
      <c r="K11" s="35">
        <v>28105</v>
      </c>
      <c r="L11" s="35">
        <v>349</v>
      </c>
      <c r="M11" s="35">
        <v>4106</v>
      </c>
      <c r="N11" s="35">
        <v>35319</v>
      </c>
    </row>
    <row r="12" spans="1:14" x14ac:dyDescent="0.25">
      <c r="A12" s="9"/>
      <c r="B12" s="6"/>
      <c r="C12" s="6"/>
      <c r="D12" s="6"/>
      <c r="E12" s="6"/>
      <c r="F12" s="6"/>
      <c r="G12" s="6"/>
      <c r="H12" s="6"/>
      <c r="I12" s="6"/>
      <c r="J12" s="6"/>
      <c r="K12" s="6"/>
      <c r="L12" s="6"/>
      <c r="M12" s="6"/>
    </row>
    <row r="13" spans="1:14" x14ac:dyDescent="0.25">
      <c r="A13" s="9"/>
      <c r="B13" s="6"/>
      <c r="C13" s="6"/>
      <c r="D13" s="6"/>
      <c r="E13" s="6"/>
      <c r="F13" s="6"/>
      <c r="G13" s="6"/>
      <c r="H13" s="6"/>
      <c r="I13" s="6"/>
      <c r="J13" s="6"/>
      <c r="K13" s="6"/>
      <c r="L13" s="6"/>
      <c r="M13" s="6"/>
    </row>
    <row r="14" spans="1:14" x14ac:dyDescent="0.25">
      <c r="C14" s="148" t="s">
        <v>131</v>
      </c>
      <c r="D14" s="149"/>
      <c r="E14" s="149"/>
      <c r="F14" s="149"/>
      <c r="G14" s="149"/>
      <c r="H14" s="149"/>
      <c r="I14" s="149"/>
      <c r="J14" s="149"/>
      <c r="K14" s="149"/>
      <c r="L14" s="149"/>
      <c r="M14" s="149"/>
      <c r="N14" s="149"/>
    </row>
    <row r="15" spans="1:14" ht="14.25" customHeight="1" x14ac:dyDescent="0.25">
      <c r="B15" s="145" t="s">
        <v>117</v>
      </c>
      <c r="C15" s="144" t="s">
        <v>102</v>
      </c>
      <c r="D15" s="144" t="s">
        <v>0</v>
      </c>
      <c r="E15" s="144" t="s">
        <v>123</v>
      </c>
      <c r="F15" s="144" t="s">
        <v>124</v>
      </c>
      <c r="G15" s="144"/>
      <c r="H15" s="144"/>
      <c r="I15" s="144"/>
      <c r="J15" s="144"/>
      <c r="K15" s="147" t="s">
        <v>40</v>
      </c>
      <c r="L15" s="147"/>
      <c r="M15" s="147"/>
      <c r="N15" s="147"/>
    </row>
    <row r="16" spans="1:14" ht="45" x14ac:dyDescent="0.25">
      <c r="B16" s="146"/>
      <c r="C16" s="145"/>
      <c r="D16" s="145"/>
      <c r="E16" s="145"/>
      <c r="F16" s="16" t="s">
        <v>45</v>
      </c>
      <c r="G16" s="16" t="s">
        <v>46</v>
      </c>
      <c r="H16" s="16" t="s">
        <v>44</v>
      </c>
      <c r="I16" s="16" t="s">
        <v>47</v>
      </c>
      <c r="J16" s="16" t="s">
        <v>110</v>
      </c>
      <c r="K16" s="2" t="s">
        <v>2</v>
      </c>
      <c r="L16" s="2" t="s">
        <v>1</v>
      </c>
      <c r="M16" s="2" t="s">
        <v>108</v>
      </c>
      <c r="N16" s="18" t="s">
        <v>51</v>
      </c>
    </row>
    <row r="17" spans="1:14" x14ac:dyDescent="0.25">
      <c r="A17" s="5" t="s">
        <v>4</v>
      </c>
      <c r="B17" s="3" t="s">
        <v>16</v>
      </c>
      <c r="C17" s="1">
        <v>366</v>
      </c>
      <c r="D17" s="1">
        <v>4213.5299999999797</v>
      </c>
      <c r="E17" s="31">
        <f>SUM(F17:J17)</f>
        <v>11024068.48</v>
      </c>
      <c r="F17" s="51">
        <v>5529524.9399999995</v>
      </c>
      <c r="G17" s="51">
        <v>1332674.7499999993</v>
      </c>
      <c r="H17" s="51">
        <v>1363336.3099999996</v>
      </c>
      <c r="I17" s="51">
        <v>2120603.5200000005</v>
      </c>
      <c r="J17" s="51">
        <v>677928.96000000031</v>
      </c>
      <c r="K17" s="55">
        <v>13436</v>
      </c>
      <c r="L17" s="55">
        <v>231</v>
      </c>
      <c r="M17" s="55">
        <v>2277</v>
      </c>
      <c r="N17" s="55">
        <v>13664</v>
      </c>
    </row>
    <row r="18" spans="1:14" x14ac:dyDescent="0.25">
      <c r="A18" s="5" t="s">
        <v>5</v>
      </c>
      <c r="B18" s="4" t="s">
        <v>197</v>
      </c>
      <c r="C18" s="1">
        <v>185</v>
      </c>
      <c r="D18" s="1">
        <v>2124.4600000000041</v>
      </c>
      <c r="E18" s="31">
        <f t="shared" ref="E18:E23" si="3">SUM(F18:J18)</f>
        <v>4568650.7499999991</v>
      </c>
      <c r="F18" s="51">
        <v>1652016.38</v>
      </c>
      <c r="G18" s="51">
        <v>692448.51999999967</v>
      </c>
      <c r="H18" s="51">
        <v>624982.24999999988</v>
      </c>
      <c r="I18" s="51">
        <v>1193250.18</v>
      </c>
      <c r="J18" s="51">
        <v>405953.41999999987</v>
      </c>
      <c r="K18" s="55">
        <v>6275</v>
      </c>
      <c r="L18" s="55">
        <v>83</v>
      </c>
      <c r="M18" s="55">
        <v>788</v>
      </c>
      <c r="N18" s="55">
        <v>6861</v>
      </c>
    </row>
    <row r="19" spans="1:14" x14ac:dyDescent="0.25">
      <c r="A19" s="5" t="s">
        <v>6</v>
      </c>
      <c r="B19" s="4" t="s">
        <v>198</v>
      </c>
      <c r="C19" s="1">
        <v>146</v>
      </c>
      <c r="D19" s="1">
        <v>1668.0900000000036</v>
      </c>
      <c r="E19" s="31">
        <f t="shared" si="3"/>
        <v>8833763.7800000012</v>
      </c>
      <c r="F19" s="51">
        <v>5502757.0899999999</v>
      </c>
      <c r="G19" s="51">
        <v>1047921.7099999996</v>
      </c>
      <c r="H19" s="51">
        <v>1052326.72</v>
      </c>
      <c r="I19" s="51">
        <v>861910.78000000026</v>
      </c>
      <c r="J19" s="51">
        <v>368847.48</v>
      </c>
      <c r="K19" s="55">
        <v>8608</v>
      </c>
      <c r="L19" s="55">
        <v>227</v>
      </c>
      <c r="M19" s="55">
        <v>2252</v>
      </c>
      <c r="N19" s="55">
        <v>6209</v>
      </c>
    </row>
    <row r="20" spans="1:14" x14ac:dyDescent="0.25">
      <c r="A20" s="5" t="s">
        <v>7</v>
      </c>
      <c r="B20" s="4" t="s">
        <v>201</v>
      </c>
      <c r="C20" s="1">
        <v>92</v>
      </c>
      <c r="D20" s="1">
        <v>1061.2900000000013</v>
      </c>
      <c r="E20" s="31">
        <f t="shared" si="3"/>
        <v>1445692.7900000003</v>
      </c>
      <c r="F20" s="51">
        <v>600995.04</v>
      </c>
      <c r="G20" s="51">
        <v>94458.94</v>
      </c>
      <c r="H20" s="51">
        <v>179654.34</v>
      </c>
      <c r="I20" s="51">
        <v>445706.94000000018</v>
      </c>
      <c r="J20" s="51">
        <v>124877.53000000001</v>
      </c>
      <c r="K20" s="55">
        <v>2220</v>
      </c>
      <c r="L20" s="55">
        <v>19</v>
      </c>
      <c r="M20" s="55">
        <v>183</v>
      </c>
      <c r="N20" s="55">
        <v>3172</v>
      </c>
    </row>
    <row r="21" spans="1:14" x14ac:dyDescent="0.25">
      <c r="A21" s="5" t="s">
        <v>9</v>
      </c>
      <c r="B21" s="1" t="s">
        <v>14</v>
      </c>
      <c r="C21" s="102">
        <f>2143-C17</f>
        <v>1777</v>
      </c>
      <c r="D21" s="102">
        <f t="shared" ref="D21:J21" si="4">D23-D17</f>
        <v>20248.08000000002</v>
      </c>
      <c r="E21" s="51">
        <f t="shared" si="4"/>
        <v>14749281.320000004</v>
      </c>
      <c r="F21" s="51">
        <f t="shared" si="4"/>
        <v>207868.58000000101</v>
      </c>
      <c r="G21" s="51">
        <f t="shared" si="4"/>
        <v>1464988.860000001</v>
      </c>
      <c r="H21" s="51">
        <f t="shared" si="4"/>
        <v>1722347.7099999981</v>
      </c>
      <c r="I21" s="51">
        <f t="shared" si="4"/>
        <v>9215514.6400000118</v>
      </c>
      <c r="J21" s="51">
        <f t="shared" si="4"/>
        <v>2138561.5299999923</v>
      </c>
      <c r="K21" s="55">
        <f>K23-K17</f>
        <v>29054</v>
      </c>
      <c r="L21" s="55">
        <f>L23-L17</f>
        <v>13</v>
      </c>
      <c r="M21" s="55">
        <f>M23-M17</f>
        <v>155</v>
      </c>
      <c r="N21" s="55">
        <f>N23-N17</f>
        <v>53103</v>
      </c>
    </row>
    <row r="22" spans="1:14" x14ac:dyDescent="0.25">
      <c r="A22" s="5" t="s">
        <v>10</v>
      </c>
      <c r="B22" s="1" t="s">
        <v>188</v>
      </c>
      <c r="C22" s="102">
        <f>C23-2143</f>
        <v>1447</v>
      </c>
      <c r="D22" s="30"/>
      <c r="E22" s="31"/>
      <c r="F22" s="32"/>
      <c r="G22" s="32"/>
      <c r="H22" s="32"/>
      <c r="I22" s="32"/>
      <c r="J22" s="32"/>
      <c r="K22" s="34"/>
      <c r="L22" s="34"/>
      <c r="M22" s="34"/>
      <c r="N22" s="34"/>
    </row>
    <row r="23" spans="1:14" x14ac:dyDescent="0.25">
      <c r="A23" s="7" t="s">
        <v>189</v>
      </c>
      <c r="B23" s="13" t="s">
        <v>20</v>
      </c>
      <c r="C23" s="35">
        <v>3590</v>
      </c>
      <c r="D23" s="36">
        <v>24461.61</v>
      </c>
      <c r="E23" s="53">
        <f t="shared" si="3"/>
        <v>25773349.800000004</v>
      </c>
      <c r="F23" s="53">
        <v>5737393.5200000005</v>
      </c>
      <c r="G23" s="53">
        <v>2797663.6100000003</v>
      </c>
      <c r="H23" s="53">
        <v>3085684.0199999977</v>
      </c>
      <c r="I23" s="53">
        <v>11336118.160000011</v>
      </c>
      <c r="J23" s="53">
        <v>2816490.4899999928</v>
      </c>
      <c r="K23" s="35">
        <v>42490</v>
      </c>
      <c r="L23" s="35">
        <v>244</v>
      </c>
      <c r="M23" s="35">
        <v>2432</v>
      </c>
      <c r="N23" s="35">
        <v>66767</v>
      </c>
    </row>
    <row r="26" spans="1:14" x14ac:dyDescent="0.25">
      <c r="A26" t="s">
        <v>195</v>
      </c>
    </row>
    <row r="27" spans="1:14" x14ac:dyDescent="0.25">
      <c r="A27" t="s">
        <v>196</v>
      </c>
    </row>
    <row r="28" spans="1:14" x14ac:dyDescent="0.25">
      <c r="A28" s="10"/>
    </row>
    <row r="29" spans="1:14" x14ac:dyDescent="0.25">
      <c r="A29" s="11" t="s">
        <v>15</v>
      </c>
    </row>
    <row r="30" spans="1:14" x14ac:dyDescent="0.25">
      <c r="A30" s="11"/>
    </row>
    <row r="31" spans="1:14" x14ac:dyDescent="0.25">
      <c r="A31" t="s">
        <v>36</v>
      </c>
    </row>
    <row r="32" spans="1:14" x14ac:dyDescent="0.25">
      <c r="A32" t="s">
        <v>37</v>
      </c>
    </row>
    <row r="34" spans="1:1" x14ac:dyDescent="0.25">
      <c r="A34" t="s">
        <v>48</v>
      </c>
    </row>
    <row r="35" spans="1:1" x14ac:dyDescent="0.25">
      <c r="A35" t="s">
        <v>49</v>
      </c>
    </row>
    <row r="36" spans="1:1" x14ac:dyDescent="0.25">
      <c r="A36" s="17" t="s">
        <v>50</v>
      </c>
    </row>
    <row r="38" spans="1:1" x14ac:dyDescent="0.25">
      <c r="A38" s="27" t="s">
        <v>104</v>
      </c>
    </row>
  </sheetData>
  <mergeCells count="14">
    <mergeCell ref="C2:N2"/>
    <mergeCell ref="K3:N3"/>
    <mergeCell ref="C14:N14"/>
    <mergeCell ref="K15:N15"/>
    <mergeCell ref="B3:B4"/>
    <mergeCell ref="C3:C4"/>
    <mergeCell ref="D3:D4"/>
    <mergeCell ref="E3:E4"/>
    <mergeCell ref="F3:J3"/>
    <mergeCell ref="B15:B16"/>
    <mergeCell ref="C15:C16"/>
    <mergeCell ref="D15:D16"/>
    <mergeCell ref="E15:E16"/>
    <mergeCell ref="F15:J15"/>
  </mergeCells>
  <hyperlinks>
    <hyperlink ref="A36" r:id="rId1" xr:uid="{00000000-0004-0000-0700-000000000000}"/>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N37"/>
  <sheetViews>
    <sheetView zoomScale="85" zoomScaleNormal="85" workbookViewId="0">
      <selection activeCell="D9" sqref="D9:N9"/>
    </sheetView>
  </sheetViews>
  <sheetFormatPr defaultRowHeight="15" x14ac:dyDescent="0.25"/>
  <cols>
    <col min="1" max="1" width="6.5703125" customWidth="1"/>
    <col min="2" max="2" width="42" customWidth="1"/>
    <col min="3" max="4" width="12.5703125" customWidth="1"/>
    <col min="5" max="6" width="14.42578125" bestFit="1" customWidth="1"/>
    <col min="7" max="7" width="14.28515625" bestFit="1" customWidth="1"/>
    <col min="8" max="10" width="14.42578125" bestFit="1" customWidth="1"/>
    <col min="11" max="14" width="12.5703125" customWidth="1"/>
  </cols>
  <sheetData>
    <row r="1" spans="1:14" x14ac:dyDescent="0.25">
      <c r="A1" s="14" t="s">
        <v>109</v>
      </c>
    </row>
    <row r="2" spans="1:14" x14ac:dyDescent="0.25">
      <c r="C2" s="148" t="s">
        <v>132</v>
      </c>
      <c r="D2" s="149"/>
      <c r="E2" s="149"/>
      <c r="F2" s="149"/>
      <c r="G2" s="149"/>
      <c r="H2" s="149"/>
      <c r="I2" s="149"/>
      <c r="J2" s="149"/>
      <c r="K2" s="149"/>
      <c r="L2" s="149"/>
      <c r="M2" s="149"/>
      <c r="N2" s="149"/>
    </row>
    <row r="3" spans="1:14" ht="14.25" customHeight="1" x14ac:dyDescent="0.25">
      <c r="B3" s="145" t="s">
        <v>118</v>
      </c>
      <c r="C3" s="144" t="s">
        <v>102</v>
      </c>
      <c r="D3" s="144" t="s">
        <v>0</v>
      </c>
      <c r="E3" s="144" t="s">
        <v>123</v>
      </c>
      <c r="F3" s="144" t="s">
        <v>124</v>
      </c>
      <c r="G3" s="144"/>
      <c r="H3" s="144"/>
      <c r="I3" s="144"/>
      <c r="J3" s="144"/>
      <c r="K3" s="147" t="s">
        <v>40</v>
      </c>
      <c r="L3" s="147"/>
      <c r="M3" s="147"/>
      <c r="N3" s="147"/>
    </row>
    <row r="4" spans="1:14" ht="45" x14ac:dyDescent="0.25">
      <c r="B4" s="146"/>
      <c r="C4" s="145"/>
      <c r="D4" s="145"/>
      <c r="E4" s="145"/>
      <c r="F4" s="16" t="s">
        <v>45</v>
      </c>
      <c r="G4" s="16" t="s">
        <v>46</v>
      </c>
      <c r="H4" s="16" t="s">
        <v>44</v>
      </c>
      <c r="I4" s="16" t="s">
        <v>47</v>
      </c>
      <c r="J4" s="16" t="s">
        <v>110</v>
      </c>
      <c r="K4" s="2" t="s">
        <v>2</v>
      </c>
      <c r="L4" s="2" t="s">
        <v>1</v>
      </c>
      <c r="M4" s="2" t="s">
        <v>108</v>
      </c>
      <c r="N4" s="18" t="s">
        <v>51</v>
      </c>
    </row>
    <row r="5" spans="1:14" x14ac:dyDescent="0.25">
      <c r="A5" s="5" t="s">
        <v>4</v>
      </c>
      <c r="B5" s="3" t="s">
        <v>16</v>
      </c>
      <c r="C5" s="1"/>
      <c r="D5" s="29"/>
      <c r="E5" s="31"/>
      <c r="F5" s="51"/>
      <c r="G5" s="51"/>
      <c r="H5" s="51"/>
      <c r="I5" s="51"/>
      <c r="J5" s="51"/>
      <c r="K5" s="91"/>
      <c r="L5" s="92"/>
      <c r="M5" s="93"/>
      <c r="N5" s="94"/>
    </row>
    <row r="6" spans="1:14" x14ac:dyDescent="0.25">
      <c r="A6" s="5" t="s">
        <v>5</v>
      </c>
      <c r="B6" s="4"/>
      <c r="C6" s="1"/>
      <c r="D6" s="29"/>
      <c r="E6" s="31"/>
      <c r="F6" s="51"/>
      <c r="G6" s="51"/>
      <c r="H6" s="51"/>
      <c r="I6" s="51"/>
      <c r="J6" s="51"/>
      <c r="K6" s="91"/>
      <c r="L6" s="92"/>
      <c r="M6" s="93"/>
      <c r="N6" s="94"/>
    </row>
    <row r="7" spans="1:14" x14ac:dyDescent="0.25">
      <c r="A7" s="5" t="s">
        <v>6</v>
      </c>
      <c r="B7" s="4"/>
      <c r="C7" s="1"/>
      <c r="D7" s="30"/>
      <c r="E7" s="31"/>
      <c r="F7" s="51"/>
      <c r="G7" s="51"/>
      <c r="H7" s="51"/>
      <c r="I7" s="51"/>
      <c r="J7" s="51"/>
      <c r="K7" s="91"/>
      <c r="L7" s="92"/>
      <c r="M7" s="93"/>
      <c r="N7" s="94"/>
    </row>
    <row r="8" spans="1:14" x14ac:dyDescent="0.25">
      <c r="A8" s="5" t="s">
        <v>7</v>
      </c>
      <c r="B8" s="4"/>
      <c r="C8" s="1"/>
      <c r="D8" s="30"/>
      <c r="E8" s="31"/>
      <c r="F8" s="51"/>
      <c r="G8" s="51"/>
      <c r="H8" s="51"/>
      <c r="I8" s="51"/>
      <c r="J8" s="51"/>
      <c r="K8" s="91"/>
      <c r="L8" s="92"/>
      <c r="M8" s="93"/>
      <c r="N8" s="94"/>
    </row>
    <row r="9" spans="1:14" x14ac:dyDescent="0.25">
      <c r="A9" s="5" t="s">
        <v>9</v>
      </c>
      <c r="B9" s="1" t="s">
        <v>14</v>
      </c>
      <c r="C9" s="34">
        <v>199</v>
      </c>
      <c r="D9" s="102">
        <f t="shared" ref="D9:J9" si="0">D11-D5</f>
        <v>2260.29</v>
      </c>
      <c r="E9" s="51">
        <f t="shared" si="0"/>
        <v>8398408.299999997</v>
      </c>
      <c r="F9" s="51">
        <f t="shared" si="0"/>
        <v>1437969.3499999994</v>
      </c>
      <c r="G9" s="51">
        <f t="shared" si="0"/>
        <v>862371.8899999999</v>
      </c>
      <c r="H9" s="51">
        <f t="shared" si="0"/>
        <v>1360783.7300000004</v>
      </c>
      <c r="I9" s="51">
        <f t="shared" si="0"/>
        <v>3566333.1299999985</v>
      </c>
      <c r="J9" s="51">
        <f t="shared" si="0"/>
        <v>1170950.2000000002</v>
      </c>
      <c r="K9" s="55">
        <f>K11-K5</f>
        <v>10128</v>
      </c>
      <c r="L9" s="55">
        <f t="shared" ref="L9:N9" si="1">L11-L5</f>
        <v>77</v>
      </c>
      <c r="M9" s="55">
        <f t="shared" si="1"/>
        <v>1098</v>
      </c>
      <c r="N9" s="55">
        <f t="shared" si="1"/>
        <v>10625</v>
      </c>
    </row>
    <row r="10" spans="1:14" x14ac:dyDescent="0.25">
      <c r="A10" s="5" t="s">
        <v>10</v>
      </c>
      <c r="B10" s="1" t="s">
        <v>188</v>
      </c>
      <c r="C10" s="34">
        <f>C11-199</f>
        <v>164</v>
      </c>
      <c r="D10" s="30"/>
      <c r="E10" s="31">
        <f t="shared" ref="E10:E11" si="2">SUM(F10:J10)</f>
        <v>0</v>
      </c>
      <c r="F10" s="32"/>
      <c r="G10" s="32"/>
      <c r="H10" s="32"/>
      <c r="I10" s="32"/>
      <c r="J10" s="32"/>
      <c r="K10" s="34"/>
      <c r="L10" s="34"/>
      <c r="M10" s="34"/>
      <c r="N10" s="34"/>
    </row>
    <row r="11" spans="1:14" x14ac:dyDescent="0.25">
      <c r="A11" s="7" t="s">
        <v>189</v>
      </c>
      <c r="B11" s="13" t="s">
        <v>194</v>
      </c>
      <c r="C11" s="35">
        <v>363</v>
      </c>
      <c r="D11" s="36">
        <v>2260.29</v>
      </c>
      <c r="E11" s="53">
        <f t="shared" si="2"/>
        <v>8398408.299999997</v>
      </c>
      <c r="F11" s="53">
        <v>1437969.3499999994</v>
      </c>
      <c r="G11" s="53">
        <v>862371.8899999999</v>
      </c>
      <c r="H11" s="53">
        <v>1360783.7300000004</v>
      </c>
      <c r="I11" s="53">
        <v>3566333.1299999985</v>
      </c>
      <c r="J11" s="53">
        <v>1170950.2000000002</v>
      </c>
      <c r="K11" s="35">
        <v>10128</v>
      </c>
      <c r="L11" s="35">
        <v>77</v>
      </c>
      <c r="M11" s="35">
        <v>1098</v>
      </c>
      <c r="N11" s="35">
        <v>10625</v>
      </c>
    </row>
    <row r="12" spans="1:14" x14ac:dyDescent="0.25">
      <c r="A12" s="9"/>
      <c r="B12" s="19"/>
      <c r="C12" s="110"/>
      <c r="D12" s="108"/>
      <c r="E12" s="109"/>
      <c r="F12" s="109"/>
      <c r="G12" s="109"/>
      <c r="H12" s="109"/>
      <c r="I12" s="109"/>
      <c r="J12" s="109"/>
      <c r="K12" s="109"/>
      <c r="L12" s="109"/>
      <c r="M12" s="109"/>
      <c r="N12" s="109"/>
    </row>
    <row r="13" spans="1:14" x14ac:dyDescent="0.25">
      <c r="A13" s="9"/>
      <c r="B13" s="6"/>
      <c r="C13" s="6"/>
      <c r="D13" s="6"/>
      <c r="E13" s="6"/>
      <c r="F13" s="6"/>
      <c r="G13" s="6"/>
      <c r="H13" s="6"/>
      <c r="I13" s="6"/>
      <c r="J13" s="6"/>
      <c r="K13" s="6"/>
      <c r="L13" s="6"/>
      <c r="M13" s="6"/>
    </row>
    <row r="14" spans="1:14" x14ac:dyDescent="0.25">
      <c r="C14" s="148" t="s">
        <v>133</v>
      </c>
      <c r="D14" s="149"/>
      <c r="E14" s="149"/>
      <c r="F14" s="149"/>
      <c r="G14" s="149"/>
      <c r="H14" s="149"/>
      <c r="I14" s="149"/>
      <c r="J14" s="149"/>
      <c r="K14" s="149"/>
      <c r="L14" s="149"/>
      <c r="M14" s="149"/>
      <c r="N14" s="149"/>
    </row>
    <row r="15" spans="1:14" ht="14.25" customHeight="1" x14ac:dyDescent="0.25">
      <c r="B15" s="145" t="s">
        <v>118</v>
      </c>
      <c r="C15" s="144" t="s">
        <v>102</v>
      </c>
      <c r="D15" s="144" t="s">
        <v>0</v>
      </c>
      <c r="E15" s="144" t="s">
        <v>123</v>
      </c>
      <c r="F15" s="144" t="s">
        <v>124</v>
      </c>
      <c r="G15" s="144"/>
      <c r="H15" s="144"/>
      <c r="I15" s="144"/>
      <c r="J15" s="144"/>
      <c r="K15" s="147" t="s">
        <v>40</v>
      </c>
      <c r="L15" s="147"/>
      <c r="M15" s="147"/>
      <c r="N15" s="147"/>
    </row>
    <row r="16" spans="1:14" ht="45" x14ac:dyDescent="0.25">
      <c r="B16" s="146"/>
      <c r="C16" s="145"/>
      <c r="D16" s="145"/>
      <c r="E16" s="145"/>
      <c r="F16" s="16" t="s">
        <v>45</v>
      </c>
      <c r="G16" s="16" t="s">
        <v>46</v>
      </c>
      <c r="H16" s="16" t="s">
        <v>44</v>
      </c>
      <c r="I16" s="16" t="s">
        <v>47</v>
      </c>
      <c r="J16" s="16" t="s">
        <v>110</v>
      </c>
      <c r="K16" s="2" t="s">
        <v>2</v>
      </c>
      <c r="L16" s="2" t="s">
        <v>1</v>
      </c>
      <c r="M16" s="2" t="s">
        <v>108</v>
      </c>
      <c r="N16" s="18" t="s">
        <v>51</v>
      </c>
    </row>
    <row r="17" spans="1:14" x14ac:dyDescent="0.25">
      <c r="A17" s="5" t="s">
        <v>4</v>
      </c>
      <c r="B17" s="3" t="s">
        <v>16</v>
      </c>
      <c r="C17" s="33"/>
      <c r="D17" s="29"/>
      <c r="E17" s="31"/>
      <c r="F17" s="1"/>
      <c r="G17" s="1"/>
      <c r="H17" s="1"/>
      <c r="I17" s="1"/>
      <c r="J17" s="1"/>
      <c r="K17" s="87"/>
      <c r="L17" s="88"/>
      <c r="M17" s="89"/>
      <c r="N17" s="90"/>
    </row>
    <row r="18" spans="1:14" x14ac:dyDescent="0.25">
      <c r="A18" s="5" t="s">
        <v>5</v>
      </c>
      <c r="B18" s="4"/>
      <c r="C18" s="33"/>
      <c r="D18" s="29"/>
      <c r="E18" s="31"/>
      <c r="F18" s="1"/>
      <c r="G18" s="1"/>
      <c r="H18" s="1"/>
      <c r="I18" s="1"/>
      <c r="J18" s="1"/>
      <c r="K18" s="87"/>
      <c r="L18" s="88"/>
      <c r="M18" s="89"/>
      <c r="N18" s="90"/>
    </row>
    <row r="19" spans="1:14" x14ac:dyDescent="0.25">
      <c r="A19" s="5" t="s">
        <v>6</v>
      </c>
      <c r="B19" s="4"/>
      <c r="C19" s="34"/>
      <c r="D19" s="30"/>
      <c r="E19" s="31"/>
      <c r="F19" s="1"/>
      <c r="G19" s="1"/>
      <c r="H19" s="1"/>
      <c r="I19" s="1"/>
      <c r="J19" s="1"/>
      <c r="K19" s="87"/>
      <c r="L19" s="88"/>
      <c r="M19" s="89"/>
      <c r="N19" s="90"/>
    </row>
    <row r="20" spans="1:14" x14ac:dyDescent="0.25">
      <c r="A20" s="5" t="s">
        <v>7</v>
      </c>
      <c r="B20" s="4"/>
      <c r="C20" s="34"/>
      <c r="D20" s="30"/>
      <c r="E20" s="31"/>
      <c r="F20" s="1"/>
      <c r="G20" s="1"/>
      <c r="H20" s="1"/>
      <c r="I20" s="1"/>
      <c r="J20" s="1"/>
      <c r="K20" s="87"/>
      <c r="L20" s="88"/>
      <c r="M20" s="89"/>
      <c r="N20" s="90"/>
    </row>
    <row r="21" spans="1:14" x14ac:dyDescent="0.25">
      <c r="A21" s="5" t="s">
        <v>9</v>
      </c>
      <c r="B21" s="1" t="s">
        <v>14</v>
      </c>
      <c r="C21" s="34">
        <v>1059</v>
      </c>
      <c r="D21" s="102">
        <f t="shared" ref="D21:J21" si="3">D23-D17</f>
        <v>12141.05</v>
      </c>
      <c r="E21" s="51">
        <f t="shared" si="3"/>
        <v>7015717.8199999947</v>
      </c>
      <c r="F21" s="51">
        <f t="shared" si="3"/>
        <v>893667.01000000013</v>
      </c>
      <c r="G21" s="51">
        <f t="shared" si="3"/>
        <v>1194895.5700000003</v>
      </c>
      <c r="H21" s="51">
        <f t="shared" si="3"/>
        <v>1392006.5899999996</v>
      </c>
      <c r="I21" s="51">
        <f t="shared" si="3"/>
        <v>2384540.6599999969</v>
      </c>
      <c r="J21" s="51">
        <f t="shared" si="3"/>
        <v>1150607.9899999979</v>
      </c>
      <c r="K21" s="55">
        <f>K23-K17</f>
        <v>21497</v>
      </c>
      <c r="L21" s="55">
        <f t="shared" ref="L21:N21" si="4">L23-L17</f>
        <v>54</v>
      </c>
      <c r="M21" s="55">
        <f t="shared" si="4"/>
        <v>256</v>
      </c>
      <c r="N21" s="55">
        <f t="shared" si="4"/>
        <v>26684</v>
      </c>
    </row>
    <row r="22" spans="1:14" x14ac:dyDescent="0.25">
      <c r="A22" s="5" t="s">
        <v>10</v>
      </c>
      <c r="B22" s="1" t="s">
        <v>188</v>
      </c>
      <c r="C22" s="34">
        <f>C23-1059</f>
        <v>1329</v>
      </c>
      <c r="D22" s="30"/>
      <c r="E22" s="31">
        <f t="shared" ref="E22:E23" si="5">SUM(F22:J22)</f>
        <v>0</v>
      </c>
      <c r="F22" s="32"/>
      <c r="G22" s="32"/>
      <c r="H22" s="32"/>
      <c r="I22" s="32"/>
      <c r="J22" s="32"/>
      <c r="K22" s="34"/>
      <c r="L22" s="34"/>
      <c r="M22" s="34"/>
      <c r="N22" s="34"/>
    </row>
    <row r="23" spans="1:14" x14ac:dyDescent="0.25">
      <c r="A23" s="7" t="s">
        <v>189</v>
      </c>
      <c r="B23" s="13" t="s">
        <v>194</v>
      </c>
      <c r="C23" s="35">
        <v>2388</v>
      </c>
      <c r="D23" s="36">
        <v>12141.05</v>
      </c>
      <c r="E23" s="53">
        <f t="shared" si="5"/>
        <v>7015717.8199999947</v>
      </c>
      <c r="F23" s="53">
        <v>893667.01000000013</v>
      </c>
      <c r="G23" s="53">
        <v>1194895.5700000003</v>
      </c>
      <c r="H23" s="53">
        <v>1392006.5899999996</v>
      </c>
      <c r="I23" s="53">
        <v>2384540.6599999969</v>
      </c>
      <c r="J23" s="53">
        <v>1150607.9899999979</v>
      </c>
      <c r="K23" s="35">
        <v>21497</v>
      </c>
      <c r="L23" s="35">
        <v>54</v>
      </c>
      <c r="M23" s="35">
        <v>256</v>
      </c>
      <c r="N23" s="35">
        <v>26684</v>
      </c>
    </row>
    <row r="24" spans="1:14" x14ac:dyDescent="0.25">
      <c r="C24" s="61"/>
      <c r="D24" s="111"/>
      <c r="E24" s="111"/>
      <c r="F24" s="111"/>
      <c r="G24" s="111"/>
      <c r="H24" s="111"/>
      <c r="I24" s="111"/>
      <c r="J24" s="111"/>
      <c r="K24" s="111"/>
      <c r="L24" s="111"/>
      <c r="M24" s="111"/>
      <c r="N24" s="111"/>
    </row>
    <row r="25" spans="1:14" x14ac:dyDescent="0.25">
      <c r="A25" t="s">
        <v>195</v>
      </c>
    </row>
    <row r="26" spans="1:14" x14ac:dyDescent="0.25">
      <c r="A26" t="s">
        <v>196</v>
      </c>
    </row>
    <row r="27" spans="1:14" x14ac:dyDescent="0.25">
      <c r="A27" s="10"/>
    </row>
    <row r="28" spans="1:14" x14ac:dyDescent="0.25">
      <c r="A28" s="11" t="s">
        <v>15</v>
      </c>
    </row>
    <row r="30" spans="1:14" x14ac:dyDescent="0.25">
      <c r="A30" s="11" t="s">
        <v>38</v>
      </c>
    </row>
    <row r="31" spans="1:14" x14ac:dyDescent="0.25">
      <c r="A31" s="10" t="s">
        <v>39</v>
      </c>
    </row>
    <row r="33" spans="1:1" x14ac:dyDescent="0.25">
      <c r="A33" t="s">
        <v>48</v>
      </c>
    </row>
    <row r="34" spans="1:1" x14ac:dyDescent="0.25">
      <c r="A34" t="s">
        <v>49</v>
      </c>
    </row>
    <row r="35" spans="1:1" x14ac:dyDescent="0.25">
      <c r="A35" s="17" t="s">
        <v>50</v>
      </c>
    </row>
    <row r="37" spans="1:1" x14ac:dyDescent="0.25">
      <c r="A37" s="27" t="s">
        <v>104</v>
      </c>
    </row>
  </sheetData>
  <mergeCells count="14">
    <mergeCell ref="C2:N2"/>
    <mergeCell ref="K3:N3"/>
    <mergeCell ref="C14:N14"/>
    <mergeCell ref="K15:N15"/>
    <mergeCell ref="B3:B4"/>
    <mergeCell ref="C3:C4"/>
    <mergeCell ref="D3:D4"/>
    <mergeCell ref="E3:E4"/>
    <mergeCell ref="F3:J3"/>
    <mergeCell ref="B15:B16"/>
    <mergeCell ref="C15:C16"/>
    <mergeCell ref="D15:D16"/>
    <mergeCell ref="E15:E16"/>
    <mergeCell ref="F15:J15"/>
  </mergeCells>
  <hyperlinks>
    <hyperlink ref="A35" r:id="rId1" xr:uid="{00000000-0004-0000-0800-000000000000}"/>
  </hyperlinks>
  <pageMargins left="0.7" right="0.7" top="0.75" bottom="0.75" header="0.3" footer="0.3"/>
  <pageSetup orientation="portrait" horizontalDpi="300" verticalDpi="300"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N37"/>
  <sheetViews>
    <sheetView zoomScale="85" zoomScaleNormal="85" workbookViewId="0">
      <selection activeCell="P16" sqref="P16"/>
    </sheetView>
  </sheetViews>
  <sheetFormatPr defaultRowHeight="15" x14ac:dyDescent="0.25"/>
  <cols>
    <col min="1" max="1" width="6.5703125" customWidth="1"/>
    <col min="2" max="2" width="42" customWidth="1"/>
    <col min="3" max="4" width="12.5703125" customWidth="1"/>
    <col min="5" max="5" width="15.42578125" bestFit="1" customWidth="1"/>
    <col min="6" max="6" width="15.28515625" bestFit="1" customWidth="1"/>
    <col min="7" max="7" width="14.28515625" bestFit="1" customWidth="1"/>
    <col min="8" max="10" width="15.28515625" bestFit="1" customWidth="1"/>
    <col min="11" max="14" width="12.5703125" customWidth="1"/>
  </cols>
  <sheetData>
    <row r="1" spans="1:14" x14ac:dyDescent="0.25">
      <c r="A1" s="14" t="s">
        <v>109</v>
      </c>
    </row>
    <row r="2" spans="1:14" x14ac:dyDescent="0.25">
      <c r="C2" s="148" t="s">
        <v>134</v>
      </c>
      <c r="D2" s="149"/>
      <c r="E2" s="149"/>
      <c r="F2" s="149"/>
      <c r="G2" s="149"/>
      <c r="H2" s="149"/>
      <c r="I2" s="149"/>
      <c r="J2" s="149"/>
      <c r="K2" s="149"/>
      <c r="L2" s="149"/>
      <c r="M2" s="149"/>
      <c r="N2" s="149"/>
    </row>
    <row r="3" spans="1:14" ht="14.25" customHeight="1" x14ac:dyDescent="0.25">
      <c r="B3" s="145" t="s">
        <v>119</v>
      </c>
      <c r="C3" s="144" t="s">
        <v>102</v>
      </c>
      <c r="D3" s="144" t="s">
        <v>0</v>
      </c>
      <c r="E3" s="144" t="s">
        <v>123</v>
      </c>
      <c r="F3" s="144" t="s">
        <v>124</v>
      </c>
      <c r="G3" s="144"/>
      <c r="H3" s="144"/>
      <c r="I3" s="144"/>
      <c r="J3" s="144"/>
      <c r="K3" s="147" t="s">
        <v>40</v>
      </c>
      <c r="L3" s="147"/>
      <c r="M3" s="147"/>
      <c r="N3" s="147"/>
    </row>
    <row r="4" spans="1:14" ht="45" x14ac:dyDescent="0.25">
      <c r="B4" s="146"/>
      <c r="C4" s="145"/>
      <c r="D4" s="145"/>
      <c r="E4" s="145"/>
      <c r="F4" s="16" t="s">
        <v>45</v>
      </c>
      <c r="G4" s="16" t="s">
        <v>46</v>
      </c>
      <c r="H4" s="16" t="s">
        <v>44</v>
      </c>
      <c r="I4" s="16" t="s">
        <v>47</v>
      </c>
      <c r="J4" s="16" t="s">
        <v>110</v>
      </c>
      <c r="K4" s="2" t="s">
        <v>2</v>
      </c>
      <c r="L4" s="2" t="s">
        <v>1</v>
      </c>
      <c r="M4" s="2" t="s">
        <v>108</v>
      </c>
      <c r="N4" s="18" t="s">
        <v>51</v>
      </c>
    </row>
    <row r="5" spans="1:14" x14ac:dyDescent="0.25">
      <c r="A5" s="5" t="s">
        <v>4</v>
      </c>
      <c r="B5" s="3" t="s">
        <v>16</v>
      </c>
      <c r="C5" s="102">
        <v>283</v>
      </c>
      <c r="D5" s="102">
        <v>3195.7499999999914</v>
      </c>
      <c r="E5" s="31">
        <f>SUM(F5:J5)</f>
        <v>21311685.800000001</v>
      </c>
      <c r="F5" s="51">
        <v>9547629.3800000008</v>
      </c>
      <c r="G5" s="51">
        <v>2920520.7600000012</v>
      </c>
      <c r="H5" s="51">
        <v>3394202.6999999969</v>
      </c>
      <c r="I5" s="51">
        <v>4005466.6399999997</v>
      </c>
      <c r="J5" s="51">
        <v>1443866.3200000005</v>
      </c>
      <c r="K5" s="55">
        <v>23334</v>
      </c>
      <c r="L5" s="55">
        <v>483</v>
      </c>
      <c r="M5" s="55">
        <v>5125</v>
      </c>
      <c r="N5" s="55">
        <v>16865</v>
      </c>
    </row>
    <row r="6" spans="1:14" x14ac:dyDescent="0.25">
      <c r="A6" s="5" t="s">
        <v>5</v>
      </c>
      <c r="B6" s="4" t="s">
        <v>197</v>
      </c>
      <c r="C6" s="102">
        <v>158</v>
      </c>
      <c r="D6" s="102">
        <v>1786.0200000000038</v>
      </c>
      <c r="E6" s="31">
        <f t="shared" ref="E6:E11" si="0">SUM(F6:J6)</f>
        <v>10944893.650000004</v>
      </c>
      <c r="F6" s="51">
        <v>4701901.5800000029</v>
      </c>
      <c r="G6" s="51">
        <v>1453713.0799999998</v>
      </c>
      <c r="H6" s="51">
        <v>1934213.5300000005</v>
      </c>
      <c r="I6" s="51">
        <v>2118081.89</v>
      </c>
      <c r="J6" s="51">
        <v>736983.56999999983</v>
      </c>
      <c r="K6" s="55">
        <v>12060</v>
      </c>
      <c r="L6" s="55">
        <v>171</v>
      </c>
      <c r="M6" s="55">
        <v>2017</v>
      </c>
      <c r="N6" s="55">
        <v>9360</v>
      </c>
    </row>
    <row r="7" spans="1:14" x14ac:dyDescent="0.25">
      <c r="A7" s="5" t="s">
        <v>6</v>
      </c>
      <c r="B7" s="4" t="s">
        <v>198</v>
      </c>
      <c r="C7" s="102">
        <v>172</v>
      </c>
      <c r="D7" s="102">
        <v>1953.6300000000047</v>
      </c>
      <c r="E7" s="31">
        <f t="shared" si="0"/>
        <v>18199672.420000002</v>
      </c>
      <c r="F7" s="51">
        <v>9476735.3499999996</v>
      </c>
      <c r="G7" s="51">
        <v>2337797.9400000013</v>
      </c>
      <c r="H7" s="51">
        <v>2692152.36</v>
      </c>
      <c r="I7" s="51">
        <v>2702192.93</v>
      </c>
      <c r="J7" s="51">
        <v>990793.83999999973</v>
      </c>
      <c r="K7" s="55">
        <v>17401</v>
      </c>
      <c r="L7" s="55">
        <v>470</v>
      </c>
      <c r="M7" s="55">
        <v>4610</v>
      </c>
      <c r="N7" s="55">
        <v>10535</v>
      </c>
    </row>
    <row r="8" spans="1:14" x14ac:dyDescent="0.25">
      <c r="A8" s="5" t="s">
        <v>7</v>
      </c>
      <c r="B8" s="4" t="s">
        <v>201</v>
      </c>
      <c r="C8" s="102">
        <v>9</v>
      </c>
      <c r="D8" s="102">
        <v>98.63000000000001</v>
      </c>
      <c r="E8" s="31">
        <f t="shared" si="0"/>
        <v>321785.98</v>
      </c>
      <c r="F8" s="51">
        <v>44321.18</v>
      </c>
      <c r="G8" s="51">
        <v>35030.75</v>
      </c>
      <c r="H8" s="51">
        <v>28674.36</v>
      </c>
      <c r="I8" s="51">
        <v>175293.08</v>
      </c>
      <c r="J8" s="51">
        <v>38466.61</v>
      </c>
      <c r="K8" s="55">
        <v>468</v>
      </c>
      <c r="L8" s="55">
        <v>46</v>
      </c>
      <c r="M8" s="55">
        <v>11</v>
      </c>
      <c r="N8" s="55">
        <v>745</v>
      </c>
    </row>
    <row r="9" spans="1:14" x14ac:dyDescent="0.25">
      <c r="A9" s="5" t="s">
        <v>9</v>
      </c>
      <c r="B9" s="1" t="s">
        <v>14</v>
      </c>
      <c r="C9" s="34">
        <f>1201-C5</f>
        <v>918</v>
      </c>
      <c r="D9" s="70">
        <f t="shared" ref="D9:J9" si="1">D11-D5</f>
        <v>10040.900000000009</v>
      </c>
      <c r="E9" s="51">
        <f t="shared" si="1"/>
        <v>29809197.319999997</v>
      </c>
      <c r="F9" s="51">
        <f t="shared" si="1"/>
        <v>1837083.2500000019</v>
      </c>
      <c r="G9" s="51">
        <f t="shared" si="1"/>
        <v>4155724.6699999929</v>
      </c>
      <c r="H9" s="51">
        <f t="shared" si="1"/>
        <v>3896066.1800000076</v>
      </c>
      <c r="I9" s="51">
        <f t="shared" si="1"/>
        <v>16125456.319999993</v>
      </c>
      <c r="J9" s="51">
        <f t="shared" si="1"/>
        <v>3794866.9000000032</v>
      </c>
      <c r="K9" s="55">
        <f>K11-K5</f>
        <v>38497</v>
      </c>
      <c r="L9" s="55">
        <f>L11-L5</f>
        <v>76</v>
      </c>
      <c r="M9" s="55">
        <f>M11-M5</f>
        <v>1918</v>
      </c>
      <c r="N9" s="55">
        <f>N11-N5</f>
        <v>38012</v>
      </c>
    </row>
    <row r="10" spans="1:14" x14ac:dyDescent="0.25">
      <c r="A10" s="5" t="s">
        <v>10</v>
      </c>
      <c r="B10" s="1" t="s">
        <v>188</v>
      </c>
      <c r="C10" s="34">
        <f>C11-1201</f>
        <v>520</v>
      </c>
      <c r="D10" s="30"/>
      <c r="E10" s="31"/>
      <c r="F10" s="32"/>
      <c r="G10" s="32"/>
      <c r="H10" s="32"/>
      <c r="I10" s="32"/>
      <c r="J10" s="32"/>
      <c r="K10" s="34"/>
      <c r="L10" s="34"/>
      <c r="M10" s="34"/>
      <c r="N10" s="34"/>
    </row>
    <row r="11" spans="1:14" x14ac:dyDescent="0.25">
      <c r="A11" s="7" t="s">
        <v>189</v>
      </c>
      <c r="B11" s="13" t="s">
        <v>193</v>
      </c>
      <c r="C11" s="35">
        <v>1721</v>
      </c>
      <c r="D11" s="36">
        <v>13236.65</v>
      </c>
      <c r="E11" s="53">
        <f t="shared" si="0"/>
        <v>51120883.119999997</v>
      </c>
      <c r="F11" s="53">
        <v>11384712.630000003</v>
      </c>
      <c r="G11" s="53">
        <v>7076245.4299999941</v>
      </c>
      <c r="H11" s="53">
        <v>7290268.8800000045</v>
      </c>
      <c r="I11" s="53">
        <v>20130922.959999993</v>
      </c>
      <c r="J11" s="53">
        <v>5238733.2200000035</v>
      </c>
      <c r="K11" s="35">
        <v>61831</v>
      </c>
      <c r="L11" s="35">
        <v>559</v>
      </c>
      <c r="M11" s="35">
        <v>7043</v>
      </c>
      <c r="N11" s="35">
        <v>54877</v>
      </c>
    </row>
    <row r="12" spans="1:14" s="45" customFormat="1" x14ac:dyDescent="0.25">
      <c r="A12" s="9"/>
      <c r="B12" s="19"/>
      <c r="C12" s="42"/>
      <c r="D12" s="43"/>
      <c r="E12" s="44"/>
      <c r="F12" s="44"/>
      <c r="G12" s="44"/>
      <c r="H12" s="44"/>
      <c r="I12" s="44"/>
      <c r="J12" s="44"/>
      <c r="K12" s="43"/>
      <c r="L12" s="43"/>
      <c r="M12" s="43"/>
      <c r="N12" s="43"/>
    </row>
    <row r="13" spans="1:14" x14ac:dyDescent="0.25">
      <c r="A13" s="9"/>
      <c r="B13" s="19"/>
      <c r="C13" s="42"/>
      <c r="D13" s="43"/>
      <c r="E13" s="44"/>
      <c r="F13" s="44"/>
      <c r="G13" s="44"/>
      <c r="H13" s="44"/>
      <c r="I13" s="44"/>
      <c r="J13" s="44"/>
      <c r="K13" s="43"/>
      <c r="L13" s="43"/>
      <c r="M13" s="43"/>
      <c r="N13" s="43"/>
    </row>
    <row r="14" spans="1:14" x14ac:dyDescent="0.25">
      <c r="C14" s="148" t="s">
        <v>135</v>
      </c>
      <c r="D14" s="149"/>
      <c r="E14" s="149"/>
      <c r="F14" s="149"/>
      <c r="G14" s="149"/>
      <c r="H14" s="149"/>
      <c r="I14" s="149"/>
      <c r="J14" s="149"/>
      <c r="K14" s="149"/>
      <c r="L14" s="149"/>
      <c r="M14" s="149"/>
      <c r="N14" s="149"/>
    </row>
    <row r="15" spans="1:14" ht="14.25" customHeight="1" x14ac:dyDescent="0.25">
      <c r="B15" s="145" t="s">
        <v>119</v>
      </c>
      <c r="C15" s="144" t="s">
        <v>102</v>
      </c>
      <c r="D15" s="144" t="s">
        <v>0</v>
      </c>
      <c r="E15" s="144" t="s">
        <v>123</v>
      </c>
      <c r="F15" s="144" t="s">
        <v>124</v>
      </c>
      <c r="G15" s="144"/>
      <c r="H15" s="144"/>
      <c r="I15" s="144"/>
      <c r="J15" s="144"/>
      <c r="K15" s="147" t="s">
        <v>40</v>
      </c>
      <c r="L15" s="147"/>
      <c r="M15" s="147"/>
      <c r="N15" s="147"/>
    </row>
    <row r="16" spans="1:14" ht="45" x14ac:dyDescent="0.25">
      <c r="B16" s="146"/>
      <c r="C16" s="145"/>
      <c r="D16" s="145"/>
      <c r="E16" s="145"/>
      <c r="F16" s="16" t="s">
        <v>45</v>
      </c>
      <c r="G16" s="16" t="s">
        <v>46</v>
      </c>
      <c r="H16" s="16" t="s">
        <v>44</v>
      </c>
      <c r="I16" s="16" t="s">
        <v>47</v>
      </c>
      <c r="J16" s="16" t="s">
        <v>110</v>
      </c>
      <c r="K16" s="2" t="s">
        <v>2</v>
      </c>
      <c r="L16" s="2" t="s">
        <v>1</v>
      </c>
      <c r="M16" s="2" t="s">
        <v>108</v>
      </c>
      <c r="N16" s="18" t="s">
        <v>51</v>
      </c>
    </row>
    <row r="17" spans="1:14" x14ac:dyDescent="0.25">
      <c r="A17" s="5" t="s">
        <v>4</v>
      </c>
      <c r="B17" s="3" t="s">
        <v>16</v>
      </c>
      <c r="C17" s="102">
        <v>410</v>
      </c>
      <c r="D17" s="102">
        <v>4687.9499999999716</v>
      </c>
      <c r="E17" s="31">
        <f>SUM(F17:J17)</f>
        <v>14177084.479999999</v>
      </c>
      <c r="F17" s="51">
        <v>7393056.3599999985</v>
      </c>
      <c r="G17" s="51">
        <v>2343808.8500000006</v>
      </c>
      <c r="H17" s="51">
        <v>1986157.5100000014</v>
      </c>
      <c r="I17" s="51">
        <v>1319371.9899999991</v>
      </c>
      <c r="J17" s="51">
        <v>1134689.7699999998</v>
      </c>
      <c r="K17" s="55">
        <v>21930</v>
      </c>
      <c r="L17" s="55">
        <v>434</v>
      </c>
      <c r="M17" s="55">
        <v>3826</v>
      </c>
      <c r="N17" s="55">
        <v>15764</v>
      </c>
    </row>
    <row r="18" spans="1:14" x14ac:dyDescent="0.25">
      <c r="A18" s="5" t="s">
        <v>5</v>
      </c>
      <c r="B18" s="4" t="s">
        <v>197</v>
      </c>
      <c r="C18" s="102">
        <v>140</v>
      </c>
      <c r="D18" s="102">
        <v>1595.0700000000038</v>
      </c>
      <c r="E18" s="31">
        <f t="shared" ref="E18:E23" si="2">SUM(F18:J18)</f>
        <v>4682597.3199999984</v>
      </c>
      <c r="F18" s="51">
        <v>1892577.9199999997</v>
      </c>
      <c r="G18" s="51">
        <v>1061470.9099999997</v>
      </c>
      <c r="H18" s="51">
        <v>737196.28999999992</v>
      </c>
      <c r="I18" s="51">
        <v>582610.60999999987</v>
      </c>
      <c r="J18" s="51">
        <v>408741.58999999997</v>
      </c>
      <c r="K18" s="55">
        <v>7305</v>
      </c>
      <c r="L18" s="55">
        <v>81</v>
      </c>
      <c r="M18" s="55">
        <v>963</v>
      </c>
      <c r="N18" s="55">
        <v>6130</v>
      </c>
    </row>
    <row r="19" spans="1:14" x14ac:dyDescent="0.25">
      <c r="A19" s="5" t="s">
        <v>6</v>
      </c>
      <c r="B19" s="4" t="s">
        <v>198</v>
      </c>
      <c r="C19" s="102">
        <v>298</v>
      </c>
      <c r="D19" s="102">
        <v>3420.2499999999882</v>
      </c>
      <c r="E19" s="31">
        <f t="shared" si="2"/>
        <v>12567264.739999996</v>
      </c>
      <c r="F19" s="51">
        <v>7338466.1699999971</v>
      </c>
      <c r="G19" s="51">
        <v>1878873.9300000011</v>
      </c>
      <c r="H19" s="51">
        <v>1697192.4200000004</v>
      </c>
      <c r="I19" s="51">
        <v>829469.1999999996</v>
      </c>
      <c r="J19" s="51">
        <v>823263.02000000025</v>
      </c>
      <c r="K19" s="55">
        <v>17197</v>
      </c>
      <c r="L19" s="55">
        <v>427</v>
      </c>
      <c r="M19" s="55">
        <v>3739</v>
      </c>
      <c r="N19" s="55">
        <v>11009</v>
      </c>
    </row>
    <row r="20" spans="1:14" x14ac:dyDescent="0.25">
      <c r="A20" s="5" t="s">
        <v>7</v>
      </c>
      <c r="B20" s="4" t="s">
        <v>201</v>
      </c>
      <c r="C20" s="102">
        <v>16</v>
      </c>
      <c r="D20" s="102">
        <v>180.96999999999997</v>
      </c>
      <c r="E20" s="31">
        <f t="shared" si="2"/>
        <v>391104.61</v>
      </c>
      <c r="F20" s="51">
        <v>189778.81</v>
      </c>
      <c r="G20" s="51">
        <v>32694.01</v>
      </c>
      <c r="H20" s="51">
        <v>42986.049999999996</v>
      </c>
      <c r="I20" s="51">
        <v>70507.27</v>
      </c>
      <c r="J20" s="51">
        <v>55138.469999999987</v>
      </c>
      <c r="K20" s="55">
        <v>845</v>
      </c>
      <c r="L20" s="55">
        <v>5</v>
      </c>
      <c r="M20" s="55">
        <v>65</v>
      </c>
      <c r="N20" s="55">
        <v>690</v>
      </c>
    </row>
    <row r="21" spans="1:14" x14ac:dyDescent="0.25">
      <c r="A21" s="5" t="s">
        <v>9</v>
      </c>
      <c r="B21" s="102" t="s">
        <v>14</v>
      </c>
      <c r="C21" s="34">
        <f>7873-C17</f>
        <v>7463</v>
      </c>
      <c r="D21" s="70">
        <f t="shared" ref="D21:J21" si="3">D23-D17</f>
        <v>83702.830000000031</v>
      </c>
      <c r="E21" s="51">
        <f t="shared" si="3"/>
        <v>36778411.999999985</v>
      </c>
      <c r="F21" s="51">
        <f t="shared" si="3"/>
        <v>1734322.2299999939</v>
      </c>
      <c r="G21" s="51">
        <f t="shared" si="3"/>
        <v>5002418.0299999909</v>
      </c>
      <c r="H21" s="51">
        <f t="shared" si="3"/>
        <v>8074451.4800000172</v>
      </c>
      <c r="I21" s="51">
        <f t="shared" si="3"/>
        <v>9776356.1599999834</v>
      </c>
      <c r="J21" s="51">
        <f t="shared" si="3"/>
        <v>12190864.099999996</v>
      </c>
      <c r="K21" s="55">
        <f>K23-K17</f>
        <v>180382</v>
      </c>
      <c r="L21" s="55">
        <f>L23-L17</f>
        <v>140</v>
      </c>
      <c r="M21" s="55">
        <f>M23-M17</f>
        <v>1782</v>
      </c>
      <c r="N21" s="55">
        <f>N23-N17</f>
        <v>154666</v>
      </c>
    </row>
    <row r="22" spans="1:14" x14ac:dyDescent="0.25">
      <c r="A22" s="5" t="s">
        <v>10</v>
      </c>
      <c r="B22" s="1" t="s">
        <v>188</v>
      </c>
      <c r="C22" s="34">
        <f>C23-7873</f>
        <v>4908</v>
      </c>
      <c r="D22" s="30"/>
      <c r="E22" s="31"/>
      <c r="F22" s="32"/>
      <c r="G22" s="32"/>
      <c r="H22" s="32"/>
      <c r="I22" s="32"/>
      <c r="J22" s="32"/>
      <c r="K22" s="34"/>
      <c r="L22" s="34"/>
      <c r="M22" s="34"/>
      <c r="N22" s="34"/>
    </row>
    <row r="23" spans="1:14" x14ac:dyDescent="0.25">
      <c r="A23" s="7" t="s">
        <v>189</v>
      </c>
      <c r="B23" s="13" t="s">
        <v>193</v>
      </c>
      <c r="C23" s="35">
        <v>12781</v>
      </c>
      <c r="D23" s="36">
        <v>88390.78</v>
      </c>
      <c r="E23" s="53">
        <f t="shared" si="2"/>
        <v>50955496.479999982</v>
      </c>
      <c r="F23" s="53">
        <v>9127378.5899999924</v>
      </c>
      <c r="G23" s="53">
        <v>7346226.8799999915</v>
      </c>
      <c r="H23" s="53">
        <v>10060608.990000019</v>
      </c>
      <c r="I23" s="53">
        <v>11095728.149999982</v>
      </c>
      <c r="J23" s="53">
        <v>13325553.869999995</v>
      </c>
      <c r="K23" s="35">
        <v>202312</v>
      </c>
      <c r="L23" s="35">
        <v>574</v>
      </c>
      <c r="M23" s="35">
        <v>5608</v>
      </c>
      <c r="N23" s="35">
        <v>170430</v>
      </c>
    </row>
    <row r="25" spans="1:14" x14ac:dyDescent="0.25">
      <c r="A25" t="s">
        <v>195</v>
      </c>
    </row>
    <row r="26" spans="1:14" x14ac:dyDescent="0.25">
      <c r="A26" t="s">
        <v>196</v>
      </c>
    </row>
    <row r="28" spans="1:14" x14ac:dyDescent="0.25">
      <c r="A28" s="39" t="s">
        <v>15</v>
      </c>
    </row>
    <row r="29" spans="1:14" x14ac:dyDescent="0.25">
      <c r="A29" s="39"/>
    </row>
    <row r="30" spans="1:14" x14ac:dyDescent="0.25">
      <c r="A30" s="39" t="s">
        <v>86</v>
      </c>
    </row>
    <row r="31" spans="1:14" x14ac:dyDescent="0.25">
      <c r="A31" t="s">
        <v>89</v>
      </c>
    </row>
    <row r="33" spans="1:1" x14ac:dyDescent="0.25">
      <c r="A33" t="s">
        <v>48</v>
      </c>
    </row>
    <row r="34" spans="1:1" x14ac:dyDescent="0.25">
      <c r="A34" t="s">
        <v>49</v>
      </c>
    </row>
    <row r="35" spans="1:1" x14ac:dyDescent="0.25">
      <c r="A35" s="17" t="s">
        <v>50</v>
      </c>
    </row>
    <row r="37" spans="1:1" x14ac:dyDescent="0.25">
      <c r="A37" s="27" t="s">
        <v>104</v>
      </c>
    </row>
  </sheetData>
  <mergeCells count="14">
    <mergeCell ref="C2:N2"/>
    <mergeCell ref="K3:N3"/>
    <mergeCell ref="C14:N14"/>
    <mergeCell ref="K15:N15"/>
    <mergeCell ref="B3:B4"/>
    <mergeCell ref="C3:C4"/>
    <mergeCell ref="D3:D4"/>
    <mergeCell ref="E3:E4"/>
    <mergeCell ref="F3:J3"/>
    <mergeCell ref="B15:B16"/>
    <mergeCell ref="C15:C16"/>
    <mergeCell ref="D15:D16"/>
    <mergeCell ref="E15:E16"/>
    <mergeCell ref="F15:J15"/>
  </mergeCells>
  <hyperlinks>
    <hyperlink ref="A35" r:id="rId1" xr:uid="{00000000-0004-0000-0900-000000000000}"/>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N36"/>
  <sheetViews>
    <sheetView zoomScale="85" zoomScaleNormal="85" workbookViewId="0">
      <selection activeCell="S20" sqref="S20"/>
    </sheetView>
  </sheetViews>
  <sheetFormatPr defaultRowHeight="15" x14ac:dyDescent="0.25"/>
  <cols>
    <col min="1" max="1" width="6.5703125" customWidth="1"/>
    <col min="2" max="2" width="42" customWidth="1"/>
    <col min="3" max="4" width="12.5703125" customWidth="1"/>
    <col min="5" max="7" width="14.28515625" bestFit="1" customWidth="1"/>
    <col min="8" max="8" width="13.5703125" customWidth="1"/>
    <col min="9" max="9" width="14.28515625" bestFit="1" customWidth="1"/>
    <col min="10" max="10" width="13.5703125" customWidth="1"/>
    <col min="11" max="14" width="12.5703125" customWidth="1"/>
  </cols>
  <sheetData>
    <row r="1" spans="1:14" x14ac:dyDescent="0.25">
      <c r="A1" s="14" t="s">
        <v>109</v>
      </c>
    </row>
    <row r="2" spans="1:14" x14ac:dyDescent="0.25">
      <c r="C2" s="148" t="s">
        <v>136</v>
      </c>
      <c r="D2" s="149"/>
      <c r="E2" s="149"/>
      <c r="F2" s="149"/>
      <c r="G2" s="149"/>
      <c r="H2" s="149"/>
      <c r="I2" s="149"/>
      <c r="J2" s="149"/>
      <c r="K2" s="149"/>
      <c r="L2" s="149"/>
      <c r="M2" s="149"/>
      <c r="N2" s="149"/>
    </row>
    <row r="3" spans="1:14" ht="14.25" customHeight="1" x14ac:dyDescent="0.25">
      <c r="B3" s="145" t="s">
        <v>120</v>
      </c>
      <c r="C3" s="144" t="s">
        <v>3</v>
      </c>
      <c r="D3" s="144" t="s">
        <v>0</v>
      </c>
      <c r="E3" s="144" t="s">
        <v>123</v>
      </c>
      <c r="F3" s="144" t="s">
        <v>124</v>
      </c>
      <c r="G3" s="144"/>
      <c r="H3" s="144"/>
      <c r="I3" s="144"/>
      <c r="J3" s="144"/>
      <c r="K3" s="147" t="s">
        <v>40</v>
      </c>
      <c r="L3" s="147"/>
      <c r="M3" s="147"/>
      <c r="N3" s="147"/>
    </row>
    <row r="4" spans="1:14" ht="45" x14ac:dyDescent="0.25">
      <c r="B4" s="146"/>
      <c r="C4" s="145"/>
      <c r="D4" s="145"/>
      <c r="E4" s="145"/>
      <c r="F4" s="16" t="s">
        <v>45</v>
      </c>
      <c r="G4" s="16" t="s">
        <v>46</v>
      </c>
      <c r="H4" s="16" t="s">
        <v>44</v>
      </c>
      <c r="I4" s="16" t="s">
        <v>47</v>
      </c>
      <c r="J4" s="16" t="s">
        <v>110</v>
      </c>
      <c r="K4" s="2" t="s">
        <v>2</v>
      </c>
      <c r="L4" s="2" t="s">
        <v>1</v>
      </c>
      <c r="M4" s="2" t="s">
        <v>108</v>
      </c>
      <c r="N4" s="18" t="s">
        <v>51</v>
      </c>
    </row>
    <row r="5" spans="1:14" x14ac:dyDescent="0.25">
      <c r="A5" s="5" t="s">
        <v>4</v>
      </c>
      <c r="B5" s="3" t="s">
        <v>16</v>
      </c>
      <c r="C5" s="1">
        <v>60</v>
      </c>
      <c r="D5" s="1">
        <v>678.44000000000028</v>
      </c>
      <c r="E5" s="31">
        <f>SUM(F5:J5)</f>
        <v>4892537.5100000007</v>
      </c>
      <c r="F5" s="51">
        <v>2833012.5200000005</v>
      </c>
      <c r="G5" s="51">
        <v>796459.96000000008</v>
      </c>
      <c r="H5" s="51">
        <v>395926.56000000011</v>
      </c>
      <c r="I5" s="51">
        <v>476038.38999999996</v>
      </c>
      <c r="J5" s="51">
        <v>391100.08</v>
      </c>
      <c r="K5" s="55">
        <v>5813</v>
      </c>
      <c r="L5" s="55">
        <v>207</v>
      </c>
      <c r="M5" s="55">
        <v>1953</v>
      </c>
      <c r="N5" s="55">
        <v>3728</v>
      </c>
    </row>
    <row r="6" spans="1:14" x14ac:dyDescent="0.25">
      <c r="A6" s="5" t="s">
        <v>5</v>
      </c>
      <c r="B6" s="4" t="s">
        <v>197</v>
      </c>
      <c r="C6" s="1">
        <v>13</v>
      </c>
      <c r="D6" s="1">
        <v>135.17000000000002</v>
      </c>
      <c r="E6" s="31">
        <f t="shared" ref="E6:E8" si="0">SUM(F6:J6)</f>
        <v>1233870.5500000003</v>
      </c>
      <c r="F6" s="51">
        <v>920507.79</v>
      </c>
      <c r="G6" s="51">
        <v>73134.790000000008</v>
      </c>
      <c r="H6" s="51">
        <v>111192.81999999998</v>
      </c>
      <c r="I6" s="51">
        <v>77296.03</v>
      </c>
      <c r="J6" s="51">
        <v>51739.119999999995</v>
      </c>
      <c r="K6" s="55">
        <v>1292</v>
      </c>
      <c r="L6" s="55">
        <v>23</v>
      </c>
      <c r="M6" s="55">
        <v>448</v>
      </c>
      <c r="N6" s="55">
        <v>831</v>
      </c>
    </row>
    <row r="7" spans="1:14" x14ac:dyDescent="0.25">
      <c r="A7" s="5" t="s">
        <v>6</v>
      </c>
      <c r="B7" s="4" t="s">
        <v>198</v>
      </c>
      <c r="C7" s="1">
        <v>52</v>
      </c>
      <c r="D7" s="1">
        <v>592.01</v>
      </c>
      <c r="E7" s="31">
        <f t="shared" si="0"/>
        <v>4719316.8199999994</v>
      </c>
      <c r="F7" s="51">
        <v>2778707.38</v>
      </c>
      <c r="G7" s="51">
        <v>764319.29</v>
      </c>
      <c r="H7" s="51">
        <v>386608.33000000007</v>
      </c>
      <c r="I7" s="51">
        <v>429560.93</v>
      </c>
      <c r="J7" s="51">
        <v>360120.89000000007</v>
      </c>
      <c r="K7" s="55">
        <v>5267</v>
      </c>
      <c r="L7" s="55">
        <v>204</v>
      </c>
      <c r="M7" s="55">
        <v>1875</v>
      </c>
      <c r="N7" s="55">
        <v>3149</v>
      </c>
    </row>
    <row r="8" spans="1:14" x14ac:dyDescent="0.25">
      <c r="A8" s="5" t="s">
        <v>7</v>
      </c>
      <c r="B8" s="4" t="s">
        <v>201</v>
      </c>
      <c r="C8" s="1">
        <v>0</v>
      </c>
      <c r="D8" s="1">
        <v>0</v>
      </c>
      <c r="E8" s="31">
        <f t="shared" si="0"/>
        <v>0</v>
      </c>
      <c r="F8" s="51"/>
      <c r="G8" s="51"/>
      <c r="H8" s="51"/>
      <c r="I8" s="51"/>
      <c r="J8" s="51"/>
      <c r="K8" s="55"/>
      <c r="L8" s="55"/>
      <c r="M8" s="55"/>
      <c r="N8" s="55"/>
    </row>
    <row r="9" spans="1:14" x14ac:dyDescent="0.25">
      <c r="A9" s="5" t="s">
        <v>9</v>
      </c>
      <c r="B9" s="1" t="s">
        <v>14</v>
      </c>
      <c r="C9" s="34">
        <f>151-C5</f>
        <v>91</v>
      </c>
      <c r="D9" s="70">
        <f t="shared" ref="D9:J9" si="1">D11-D5</f>
        <v>937.58999999999969</v>
      </c>
      <c r="E9" s="51">
        <f t="shared" si="1"/>
        <v>2842019.1899999985</v>
      </c>
      <c r="F9" s="51">
        <f t="shared" si="1"/>
        <v>711390.28999999911</v>
      </c>
      <c r="G9" s="51">
        <f t="shared" si="1"/>
        <v>1029870.0499999997</v>
      </c>
      <c r="H9" s="51">
        <f t="shared" si="1"/>
        <v>181015.3699999997</v>
      </c>
      <c r="I9" s="51">
        <f t="shared" si="1"/>
        <v>622036.69000000041</v>
      </c>
      <c r="J9" s="51">
        <f t="shared" si="1"/>
        <v>297706.78999999975</v>
      </c>
      <c r="K9" s="55">
        <f>K11-K5</f>
        <v>5154</v>
      </c>
      <c r="L9" s="55">
        <f>L11-L5</f>
        <v>41</v>
      </c>
      <c r="M9" s="55">
        <f>M11-M5</f>
        <v>732</v>
      </c>
      <c r="N9" s="55">
        <f>N11-N5</f>
        <v>3717</v>
      </c>
    </row>
    <row r="10" spans="1:14" x14ac:dyDescent="0.25">
      <c r="A10" s="5" t="s">
        <v>10</v>
      </c>
      <c r="B10" s="1" t="s">
        <v>188</v>
      </c>
      <c r="C10" s="34">
        <f>C11-151</f>
        <v>166</v>
      </c>
      <c r="D10" s="30"/>
      <c r="E10" s="31"/>
      <c r="F10" s="32"/>
      <c r="G10" s="32"/>
      <c r="H10" s="32"/>
      <c r="I10" s="32"/>
      <c r="J10" s="32"/>
      <c r="K10" s="34"/>
      <c r="L10" s="34"/>
      <c r="M10" s="34"/>
      <c r="N10" s="34"/>
    </row>
    <row r="11" spans="1:14" x14ac:dyDescent="0.25">
      <c r="A11" s="7" t="s">
        <v>189</v>
      </c>
      <c r="B11" s="13" t="s">
        <v>192</v>
      </c>
      <c r="C11" s="35">
        <v>317</v>
      </c>
      <c r="D11" s="36">
        <v>1616.03</v>
      </c>
      <c r="E11" s="53">
        <f t="shared" ref="E11" si="2">SUM(F11:J11)</f>
        <v>7734556.6999999993</v>
      </c>
      <c r="F11" s="53">
        <v>3544402.8099999996</v>
      </c>
      <c r="G11" s="53">
        <v>1826330.0099999998</v>
      </c>
      <c r="H11" s="53">
        <v>576941.92999999982</v>
      </c>
      <c r="I11" s="53">
        <v>1098075.0800000003</v>
      </c>
      <c r="J11" s="53">
        <v>688806.86999999976</v>
      </c>
      <c r="K11" s="35">
        <v>10967</v>
      </c>
      <c r="L11" s="35">
        <v>248</v>
      </c>
      <c r="M11" s="35">
        <v>2685</v>
      </c>
      <c r="N11" s="35">
        <v>7445</v>
      </c>
    </row>
    <row r="12" spans="1:14" x14ac:dyDescent="0.25">
      <c r="A12" s="9"/>
      <c r="B12" s="6"/>
      <c r="C12" s="6"/>
      <c r="D12" s="6"/>
      <c r="E12" s="6"/>
      <c r="F12" s="6"/>
      <c r="G12" s="6"/>
      <c r="H12" s="6"/>
      <c r="I12" s="6"/>
      <c r="J12" s="6"/>
      <c r="K12" s="6"/>
      <c r="L12" s="6"/>
      <c r="M12" s="6"/>
    </row>
    <row r="13" spans="1:14" x14ac:dyDescent="0.25">
      <c r="C13" s="148" t="s">
        <v>137</v>
      </c>
      <c r="D13" s="149"/>
      <c r="E13" s="149"/>
      <c r="F13" s="149"/>
      <c r="G13" s="149"/>
      <c r="H13" s="149"/>
      <c r="I13" s="149"/>
      <c r="J13" s="149"/>
      <c r="K13" s="149"/>
      <c r="L13" s="149"/>
      <c r="M13" s="149"/>
      <c r="N13" s="149"/>
    </row>
    <row r="14" spans="1:14" ht="14.25" customHeight="1" x14ac:dyDescent="0.25">
      <c r="B14" s="145" t="s">
        <v>120</v>
      </c>
      <c r="C14" s="144" t="s">
        <v>3</v>
      </c>
      <c r="D14" s="144" t="s">
        <v>0</v>
      </c>
      <c r="E14" s="144" t="s">
        <v>123</v>
      </c>
      <c r="F14" s="144" t="s">
        <v>124</v>
      </c>
      <c r="G14" s="144"/>
      <c r="H14" s="144"/>
      <c r="I14" s="144"/>
      <c r="J14" s="144"/>
      <c r="K14" s="147" t="s">
        <v>40</v>
      </c>
      <c r="L14" s="147"/>
      <c r="M14" s="147"/>
      <c r="N14" s="147"/>
    </row>
    <row r="15" spans="1:14" ht="45" x14ac:dyDescent="0.25">
      <c r="B15" s="146"/>
      <c r="C15" s="145"/>
      <c r="D15" s="145"/>
      <c r="E15" s="145"/>
      <c r="F15" s="16" t="s">
        <v>45</v>
      </c>
      <c r="G15" s="16" t="s">
        <v>46</v>
      </c>
      <c r="H15" s="16" t="s">
        <v>44</v>
      </c>
      <c r="I15" s="16" t="s">
        <v>47</v>
      </c>
      <c r="J15" s="16" t="s">
        <v>110</v>
      </c>
      <c r="K15" s="2" t="s">
        <v>2</v>
      </c>
      <c r="L15" s="2" t="s">
        <v>1</v>
      </c>
      <c r="M15" s="2" t="s">
        <v>108</v>
      </c>
      <c r="N15" s="18" t="s">
        <v>51</v>
      </c>
    </row>
    <row r="16" spans="1:14" x14ac:dyDescent="0.25">
      <c r="A16" s="5" t="s">
        <v>4</v>
      </c>
      <c r="B16" s="3" t="s">
        <v>16</v>
      </c>
      <c r="C16" s="1">
        <v>65</v>
      </c>
      <c r="D16" s="1">
        <v>732.03000000000009</v>
      </c>
      <c r="E16" s="31">
        <f>SUM(F16:J16)</f>
        <v>2033855.49</v>
      </c>
      <c r="F16" s="51">
        <v>1178252.5</v>
      </c>
      <c r="G16" s="51">
        <v>369078.51</v>
      </c>
      <c r="H16" s="51">
        <v>180674.2600000001</v>
      </c>
      <c r="I16" s="51">
        <v>174139.25999999998</v>
      </c>
      <c r="J16" s="51">
        <v>131710.95999999993</v>
      </c>
      <c r="K16" s="55">
        <v>2684</v>
      </c>
      <c r="L16" s="55">
        <v>125</v>
      </c>
      <c r="M16" s="55">
        <v>1037</v>
      </c>
      <c r="N16" s="55">
        <v>2207</v>
      </c>
    </row>
    <row r="17" spans="1:14" x14ac:dyDescent="0.25">
      <c r="A17" s="5" t="s">
        <v>5</v>
      </c>
      <c r="B17" s="4" t="s">
        <v>197</v>
      </c>
      <c r="C17" s="1">
        <v>8</v>
      </c>
      <c r="D17" s="1">
        <v>91.54</v>
      </c>
      <c r="E17" s="31">
        <f t="shared" ref="E17:E22" si="3">SUM(F17:J17)</f>
        <v>179561.95</v>
      </c>
      <c r="F17" s="51">
        <v>77531.41</v>
      </c>
      <c r="G17" s="51">
        <v>17569.68</v>
      </c>
      <c r="H17" s="51">
        <v>35378.93</v>
      </c>
      <c r="I17" s="51">
        <v>28504.54</v>
      </c>
      <c r="J17" s="51">
        <v>20577.39</v>
      </c>
      <c r="K17" s="55">
        <v>223</v>
      </c>
      <c r="L17" s="55">
        <v>5</v>
      </c>
      <c r="M17" s="55">
        <v>15</v>
      </c>
      <c r="N17" s="55">
        <v>367</v>
      </c>
    </row>
    <row r="18" spans="1:14" x14ac:dyDescent="0.25">
      <c r="A18" s="5" t="s">
        <v>6</v>
      </c>
      <c r="B18" s="4" t="s">
        <v>198</v>
      </c>
      <c r="C18" s="1">
        <v>60</v>
      </c>
      <c r="D18" s="1">
        <v>675.09</v>
      </c>
      <c r="E18" s="31">
        <f t="shared" si="3"/>
        <v>2001616.7799999998</v>
      </c>
      <c r="F18" s="51">
        <v>1178252.5</v>
      </c>
      <c r="G18" s="51">
        <v>353545.69000000006</v>
      </c>
      <c r="H18" s="51">
        <v>174737.7300000001</v>
      </c>
      <c r="I18" s="51">
        <v>172146.9</v>
      </c>
      <c r="J18" s="51">
        <v>122933.95999999993</v>
      </c>
      <c r="K18" s="55">
        <v>2585</v>
      </c>
      <c r="L18" s="55">
        <v>125</v>
      </c>
      <c r="M18" s="55">
        <v>1037</v>
      </c>
      <c r="N18" s="55">
        <v>2054</v>
      </c>
    </row>
    <row r="19" spans="1:14" x14ac:dyDescent="0.25">
      <c r="A19" s="5" t="s">
        <v>7</v>
      </c>
      <c r="B19" s="4" t="s">
        <v>201</v>
      </c>
      <c r="C19" s="1">
        <v>0</v>
      </c>
      <c r="D19" s="1">
        <v>0</v>
      </c>
      <c r="E19" s="31">
        <f t="shared" si="3"/>
        <v>0</v>
      </c>
      <c r="F19" s="51"/>
      <c r="G19" s="51"/>
      <c r="H19" s="51"/>
      <c r="I19" s="51"/>
      <c r="J19" s="51"/>
      <c r="K19" s="55"/>
      <c r="L19" s="55"/>
      <c r="M19" s="55"/>
      <c r="N19" s="55"/>
    </row>
    <row r="20" spans="1:14" x14ac:dyDescent="0.25">
      <c r="A20" s="5" t="s">
        <v>9</v>
      </c>
      <c r="B20" s="1" t="s">
        <v>14</v>
      </c>
      <c r="C20" s="34">
        <f>410-65</f>
        <v>345</v>
      </c>
      <c r="D20" s="70">
        <f t="shared" ref="D20:J20" si="4">D22-D16</f>
        <v>3717.6</v>
      </c>
      <c r="E20" s="51">
        <f t="shared" si="4"/>
        <v>2744120.7800000012</v>
      </c>
      <c r="F20" s="51">
        <f t="shared" si="4"/>
        <v>395700.98000000045</v>
      </c>
      <c r="G20" s="51">
        <f t="shared" si="4"/>
        <v>804346.85999999964</v>
      </c>
      <c r="H20" s="51">
        <f t="shared" si="4"/>
        <v>334892.12999999954</v>
      </c>
      <c r="I20" s="51">
        <f t="shared" si="4"/>
        <v>608510.55000000098</v>
      </c>
      <c r="J20" s="51">
        <f t="shared" si="4"/>
        <v>600670.26000000047</v>
      </c>
      <c r="K20" s="55">
        <f>K22-K16</f>
        <v>11428</v>
      </c>
      <c r="L20" s="55">
        <f>L22-L16</f>
        <v>58</v>
      </c>
      <c r="M20" s="55">
        <f>M22-M16</f>
        <v>637</v>
      </c>
      <c r="N20" s="55">
        <f>N22-N16</f>
        <v>8520</v>
      </c>
    </row>
    <row r="21" spans="1:14" x14ac:dyDescent="0.25">
      <c r="A21" s="5" t="s">
        <v>10</v>
      </c>
      <c r="B21" s="1" t="s">
        <v>188</v>
      </c>
      <c r="C21" s="34">
        <f>C22-410</f>
        <v>674</v>
      </c>
      <c r="D21" s="30"/>
      <c r="E21" s="31"/>
      <c r="F21" s="32"/>
      <c r="G21" s="32"/>
      <c r="H21" s="32"/>
      <c r="I21" s="32"/>
      <c r="J21" s="32"/>
      <c r="K21" s="34"/>
      <c r="L21" s="34"/>
      <c r="M21" s="34"/>
      <c r="N21" s="34"/>
    </row>
    <row r="22" spans="1:14" x14ac:dyDescent="0.25">
      <c r="A22" s="7" t="s">
        <v>189</v>
      </c>
      <c r="B22" s="13" t="s">
        <v>192</v>
      </c>
      <c r="C22" s="35">
        <v>1084</v>
      </c>
      <c r="D22" s="36">
        <v>4449.63</v>
      </c>
      <c r="E22" s="53">
        <f t="shared" si="3"/>
        <v>4777976.2700000014</v>
      </c>
      <c r="F22" s="53">
        <v>1573953.4800000004</v>
      </c>
      <c r="G22" s="53">
        <v>1173425.3699999996</v>
      </c>
      <c r="H22" s="53">
        <v>515566.38999999966</v>
      </c>
      <c r="I22" s="53">
        <v>782649.81000000099</v>
      </c>
      <c r="J22" s="53">
        <v>732381.22000000044</v>
      </c>
      <c r="K22" s="35">
        <v>14112</v>
      </c>
      <c r="L22" s="35">
        <v>183</v>
      </c>
      <c r="M22" s="35">
        <v>1674</v>
      </c>
      <c r="N22" s="35">
        <v>10727</v>
      </c>
    </row>
    <row r="24" spans="1:14" x14ac:dyDescent="0.25">
      <c r="A24" t="s">
        <v>195</v>
      </c>
    </row>
    <row r="25" spans="1:14" x14ac:dyDescent="0.25">
      <c r="A25" t="s">
        <v>196</v>
      </c>
    </row>
    <row r="27" spans="1:14" x14ac:dyDescent="0.25">
      <c r="A27" s="39" t="s">
        <v>15</v>
      </c>
    </row>
    <row r="29" spans="1:14" x14ac:dyDescent="0.25">
      <c r="A29" s="39" t="s">
        <v>87</v>
      </c>
    </row>
    <row r="30" spans="1:14" x14ac:dyDescent="0.25">
      <c r="A30" t="s">
        <v>125</v>
      </c>
    </row>
    <row r="32" spans="1:14" x14ac:dyDescent="0.25">
      <c r="A32" t="s">
        <v>48</v>
      </c>
    </row>
    <row r="33" spans="1:1" x14ac:dyDescent="0.25">
      <c r="A33" t="s">
        <v>49</v>
      </c>
    </row>
    <row r="34" spans="1:1" x14ac:dyDescent="0.25">
      <c r="A34" s="17" t="s">
        <v>50</v>
      </c>
    </row>
    <row r="36" spans="1:1" x14ac:dyDescent="0.25">
      <c r="A36" s="27" t="s">
        <v>104</v>
      </c>
    </row>
  </sheetData>
  <mergeCells count="14">
    <mergeCell ref="C2:N2"/>
    <mergeCell ref="K3:N3"/>
    <mergeCell ref="B14:B15"/>
    <mergeCell ref="C14:C15"/>
    <mergeCell ref="D14:D15"/>
    <mergeCell ref="E14:E15"/>
    <mergeCell ref="F14:J14"/>
    <mergeCell ref="C13:N13"/>
    <mergeCell ref="K14:N14"/>
    <mergeCell ref="B3:B4"/>
    <mergeCell ref="C3:C4"/>
    <mergeCell ref="D3:D4"/>
    <mergeCell ref="E3:E4"/>
    <mergeCell ref="F3:J3"/>
  </mergeCells>
  <hyperlinks>
    <hyperlink ref="A34" r:id="rId1" xr:uid="{00000000-0004-0000-0A00-000000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N36"/>
  <sheetViews>
    <sheetView topLeftCell="B1" zoomScale="85" zoomScaleNormal="85" workbookViewId="0">
      <selection activeCell="S16" sqref="S16"/>
    </sheetView>
  </sheetViews>
  <sheetFormatPr defaultRowHeight="15" x14ac:dyDescent="0.25"/>
  <cols>
    <col min="1" max="1" width="6.5703125" customWidth="1"/>
    <col min="2" max="2" width="42" customWidth="1"/>
    <col min="3" max="4" width="12.5703125" customWidth="1"/>
    <col min="5" max="9" width="14.28515625" bestFit="1" customWidth="1"/>
    <col min="10" max="10" width="13.5703125" customWidth="1"/>
    <col min="11" max="14" width="12.5703125" customWidth="1"/>
  </cols>
  <sheetData>
    <row r="1" spans="1:14" x14ac:dyDescent="0.25">
      <c r="A1" s="14" t="s">
        <v>109</v>
      </c>
    </row>
    <row r="2" spans="1:14" x14ac:dyDescent="0.25">
      <c r="C2" s="148" t="s">
        <v>138</v>
      </c>
      <c r="D2" s="149"/>
      <c r="E2" s="149"/>
      <c r="F2" s="149"/>
      <c r="G2" s="149"/>
      <c r="H2" s="149"/>
      <c r="I2" s="149"/>
      <c r="J2" s="149"/>
      <c r="K2" s="149"/>
      <c r="L2" s="149"/>
      <c r="M2" s="149"/>
      <c r="N2" s="149"/>
    </row>
    <row r="3" spans="1:14" ht="14.25" customHeight="1" x14ac:dyDescent="0.25">
      <c r="B3" s="145" t="s">
        <v>121</v>
      </c>
      <c r="C3" s="144" t="s">
        <v>102</v>
      </c>
      <c r="D3" s="144" t="s">
        <v>0</v>
      </c>
      <c r="E3" s="144" t="s">
        <v>123</v>
      </c>
      <c r="F3" s="144" t="s">
        <v>124</v>
      </c>
      <c r="G3" s="144"/>
      <c r="H3" s="144"/>
      <c r="I3" s="144"/>
      <c r="J3" s="144"/>
      <c r="K3" s="147" t="s">
        <v>40</v>
      </c>
      <c r="L3" s="147"/>
      <c r="M3" s="147"/>
      <c r="N3" s="147"/>
    </row>
    <row r="4" spans="1:14" ht="45" x14ac:dyDescent="0.25">
      <c r="B4" s="146"/>
      <c r="C4" s="145"/>
      <c r="D4" s="145"/>
      <c r="E4" s="145"/>
      <c r="F4" s="16" t="s">
        <v>45</v>
      </c>
      <c r="G4" s="16" t="s">
        <v>46</v>
      </c>
      <c r="H4" s="16" t="s">
        <v>44</v>
      </c>
      <c r="I4" s="16" t="s">
        <v>47</v>
      </c>
      <c r="J4" s="16" t="s">
        <v>110</v>
      </c>
      <c r="K4" s="2" t="s">
        <v>2</v>
      </c>
      <c r="L4" s="2" t="s">
        <v>1</v>
      </c>
      <c r="M4" s="2" t="s">
        <v>108</v>
      </c>
      <c r="N4" s="18" t="s">
        <v>51</v>
      </c>
    </row>
    <row r="5" spans="1:14" x14ac:dyDescent="0.25">
      <c r="A5" s="5" t="s">
        <v>4</v>
      </c>
      <c r="B5" s="3" t="s">
        <v>16</v>
      </c>
      <c r="C5" s="1">
        <v>59</v>
      </c>
      <c r="D5" s="1">
        <v>661.20000000000027</v>
      </c>
      <c r="E5" s="31">
        <f>SUM(F5:J5)</f>
        <v>4640570.3600000003</v>
      </c>
      <c r="F5" s="51">
        <v>1850359.32</v>
      </c>
      <c r="G5" s="51">
        <v>892701.01</v>
      </c>
      <c r="H5" s="51">
        <v>789592.50999999989</v>
      </c>
      <c r="I5" s="51">
        <v>629143.62</v>
      </c>
      <c r="J5" s="51">
        <v>478773.9</v>
      </c>
      <c r="K5" s="55">
        <v>5736</v>
      </c>
      <c r="L5" s="55">
        <v>153</v>
      </c>
      <c r="M5" s="55">
        <v>1224</v>
      </c>
      <c r="N5" s="55">
        <v>4220</v>
      </c>
    </row>
    <row r="6" spans="1:14" x14ac:dyDescent="0.25">
      <c r="A6" s="5" t="s">
        <v>5</v>
      </c>
      <c r="B6" s="4" t="s">
        <v>197</v>
      </c>
      <c r="C6" s="1">
        <v>26</v>
      </c>
      <c r="D6" s="1">
        <v>276.50999999999988</v>
      </c>
      <c r="E6" s="31">
        <f t="shared" ref="E6:E11" si="0">SUM(F6:J6)</f>
        <v>1819947.18</v>
      </c>
      <c r="F6" s="51">
        <v>688469.37</v>
      </c>
      <c r="G6" s="51">
        <v>471095.75</v>
      </c>
      <c r="H6" s="51">
        <v>352180.19</v>
      </c>
      <c r="I6" s="51">
        <v>169302.71</v>
      </c>
      <c r="J6" s="51">
        <v>138899.16</v>
      </c>
      <c r="K6" s="55">
        <v>2254</v>
      </c>
      <c r="L6" s="55">
        <v>38</v>
      </c>
      <c r="M6" s="55">
        <v>273</v>
      </c>
      <c r="N6" s="55">
        <v>1553</v>
      </c>
    </row>
    <row r="7" spans="1:14" x14ac:dyDescent="0.25">
      <c r="A7" s="5" t="s">
        <v>6</v>
      </c>
      <c r="B7" s="4" t="s">
        <v>198</v>
      </c>
      <c r="C7" s="1">
        <v>43</v>
      </c>
      <c r="D7" s="1">
        <v>481.28999999999968</v>
      </c>
      <c r="E7" s="31">
        <f t="shared" si="0"/>
        <v>4174623.4099999997</v>
      </c>
      <c r="F7" s="51">
        <v>1829211.08</v>
      </c>
      <c r="G7" s="51">
        <v>880788.63</v>
      </c>
      <c r="H7" s="51">
        <v>606485.30999999982</v>
      </c>
      <c r="I7" s="51">
        <v>463845.66</v>
      </c>
      <c r="J7" s="51">
        <v>394292.73000000004</v>
      </c>
      <c r="K7" s="55">
        <v>4943</v>
      </c>
      <c r="L7" s="55">
        <v>152</v>
      </c>
      <c r="M7" s="55">
        <v>1187</v>
      </c>
      <c r="N7" s="55">
        <v>3122</v>
      </c>
    </row>
    <row r="8" spans="1:14" x14ac:dyDescent="0.25">
      <c r="A8" s="5" t="s">
        <v>7</v>
      </c>
      <c r="B8" s="4" t="s">
        <v>201</v>
      </c>
      <c r="C8" s="1">
        <v>4</v>
      </c>
      <c r="D8" s="1">
        <v>48.8</v>
      </c>
      <c r="E8" s="31">
        <f t="shared" si="0"/>
        <v>168230.26</v>
      </c>
      <c r="F8" s="51">
        <v>0</v>
      </c>
      <c r="G8" s="51">
        <v>43354.06</v>
      </c>
      <c r="H8" s="51">
        <v>14401.119999999999</v>
      </c>
      <c r="I8" s="51">
        <v>104695.48000000001</v>
      </c>
      <c r="J8" s="51">
        <v>5779.6</v>
      </c>
      <c r="K8" s="55">
        <v>386</v>
      </c>
      <c r="L8" s="55">
        <v>0</v>
      </c>
      <c r="M8" s="55">
        <v>0</v>
      </c>
      <c r="N8" s="55">
        <v>430</v>
      </c>
    </row>
    <row r="9" spans="1:14" x14ac:dyDescent="0.25">
      <c r="A9" s="5" t="s">
        <v>9</v>
      </c>
      <c r="B9" s="1" t="s">
        <v>14</v>
      </c>
      <c r="C9" s="34">
        <f>144-C5</f>
        <v>85</v>
      </c>
      <c r="D9" s="70">
        <f t="shared" ref="D9:J9" si="1">D11-D5</f>
        <v>934.79999999999973</v>
      </c>
      <c r="E9" s="51">
        <f t="shared" si="1"/>
        <v>2703717.0100000007</v>
      </c>
      <c r="F9" s="51">
        <f t="shared" si="1"/>
        <v>211680.84000000032</v>
      </c>
      <c r="G9" s="51">
        <f t="shared" si="1"/>
        <v>965227.18000000017</v>
      </c>
      <c r="H9" s="51">
        <f t="shared" si="1"/>
        <v>336392.16000000027</v>
      </c>
      <c r="I9" s="51">
        <f t="shared" si="1"/>
        <v>801928.78999999992</v>
      </c>
      <c r="J9" s="51">
        <f t="shared" si="1"/>
        <v>388488.04000000039</v>
      </c>
      <c r="K9" s="55">
        <f>K11-K5</f>
        <v>4919</v>
      </c>
      <c r="L9" s="55">
        <f>L11-L5</f>
        <v>13</v>
      </c>
      <c r="M9" s="55">
        <f>M11-M5</f>
        <v>282</v>
      </c>
      <c r="N9" s="55">
        <f>N11-N5</f>
        <v>5022</v>
      </c>
    </row>
    <row r="10" spans="1:14" x14ac:dyDescent="0.25">
      <c r="A10" s="5" t="s">
        <v>10</v>
      </c>
      <c r="B10" s="1" t="s">
        <v>188</v>
      </c>
      <c r="C10" s="34">
        <f>C11-144</f>
        <v>45</v>
      </c>
      <c r="D10" s="30"/>
      <c r="E10" s="31">
        <f t="shared" si="0"/>
        <v>0</v>
      </c>
      <c r="F10" s="32"/>
      <c r="G10" s="32"/>
      <c r="H10" s="32"/>
      <c r="I10" s="32"/>
      <c r="J10" s="32"/>
      <c r="K10" s="34"/>
      <c r="L10" s="34"/>
      <c r="M10" s="34"/>
      <c r="N10" s="34"/>
    </row>
    <row r="11" spans="1:14" x14ac:dyDescent="0.25">
      <c r="A11" s="7" t="s">
        <v>189</v>
      </c>
      <c r="B11" s="13" t="s">
        <v>191</v>
      </c>
      <c r="C11" s="35">
        <v>189</v>
      </c>
      <c r="D11" s="36">
        <v>1596</v>
      </c>
      <c r="E11" s="53">
        <f t="shared" si="0"/>
        <v>7344287.370000001</v>
      </c>
      <c r="F11" s="53">
        <v>2062040.1600000004</v>
      </c>
      <c r="G11" s="53">
        <v>1857928.1900000002</v>
      </c>
      <c r="H11" s="53">
        <v>1125984.6700000002</v>
      </c>
      <c r="I11" s="53">
        <v>1431072.41</v>
      </c>
      <c r="J11" s="53">
        <v>867261.94000000041</v>
      </c>
      <c r="K11" s="35">
        <v>10655</v>
      </c>
      <c r="L11" s="35">
        <v>166</v>
      </c>
      <c r="M11" s="35">
        <v>1506</v>
      </c>
      <c r="N11" s="35">
        <v>9242</v>
      </c>
    </row>
    <row r="12" spans="1:14" x14ac:dyDescent="0.25">
      <c r="A12" s="9"/>
      <c r="B12" s="6"/>
      <c r="C12" s="6"/>
      <c r="D12" s="6"/>
      <c r="E12" s="6"/>
      <c r="F12" s="6"/>
      <c r="G12" s="6"/>
      <c r="H12" s="6"/>
      <c r="I12" s="6"/>
      <c r="J12" s="6"/>
      <c r="K12" s="6"/>
      <c r="L12" s="6"/>
      <c r="M12" s="6"/>
    </row>
    <row r="13" spans="1:14" x14ac:dyDescent="0.25">
      <c r="C13" s="148" t="s">
        <v>139</v>
      </c>
      <c r="D13" s="149"/>
      <c r="E13" s="149"/>
      <c r="F13" s="149"/>
      <c r="G13" s="149"/>
      <c r="H13" s="149"/>
      <c r="I13" s="149"/>
      <c r="J13" s="149"/>
      <c r="K13" s="149"/>
      <c r="L13" s="149"/>
      <c r="M13" s="149"/>
      <c r="N13" s="149"/>
    </row>
    <row r="14" spans="1:14" ht="14.25" customHeight="1" x14ac:dyDescent="0.25">
      <c r="B14" s="145" t="s">
        <v>121</v>
      </c>
      <c r="C14" s="144" t="s">
        <v>102</v>
      </c>
      <c r="D14" s="144" t="s">
        <v>0</v>
      </c>
      <c r="E14" s="144" t="s">
        <v>123</v>
      </c>
      <c r="F14" s="144" t="s">
        <v>124</v>
      </c>
      <c r="G14" s="144"/>
      <c r="H14" s="144"/>
      <c r="I14" s="144"/>
      <c r="J14" s="144"/>
      <c r="K14" s="147" t="s">
        <v>40</v>
      </c>
      <c r="L14" s="147"/>
      <c r="M14" s="147"/>
      <c r="N14" s="147"/>
    </row>
    <row r="15" spans="1:14" ht="45" x14ac:dyDescent="0.25">
      <c r="B15" s="146"/>
      <c r="C15" s="145"/>
      <c r="D15" s="145"/>
      <c r="E15" s="145"/>
      <c r="F15" s="16" t="s">
        <v>45</v>
      </c>
      <c r="G15" s="16" t="s">
        <v>46</v>
      </c>
      <c r="H15" s="16" t="s">
        <v>44</v>
      </c>
      <c r="I15" s="16" t="s">
        <v>47</v>
      </c>
      <c r="J15" s="16" t="s">
        <v>110</v>
      </c>
      <c r="K15" s="2" t="s">
        <v>2</v>
      </c>
      <c r="L15" s="2" t="s">
        <v>1</v>
      </c>
      <c r="M15" s="2" t="s">
        <v>108</v>
      </c>
      <c r="N15" s="18" t="s">
        <v>51</v>
      </c>
    </row>
    <row r="16" spans="1:14" x14ac:dyDescent="0.25">
      <c r="A16" s="5" t="s">
        <v>4</v>
      </c>
      <c r="B16" s="3" t="s">
        <v>16</v>
      </c>
      <c r="C16" s="1">
        <v>42</v>
      </c>
      <c r="D16" s="1">
        <v>489.64999999999969</v>
      </c>
      <c r="E16" s="31">
        <f>SUM(F16:J16)</f>
        <v>1332362.9799999997</v>
      </c>
      <c r="F16" s="51">
        <v>681485.45</v>
      </c>
      <c r="G16" s="51">
        <v>256315.46999999997</v>
      </c>
      <c r="H16" s="51">
        <v>189792.79999999993</v>
      </c>
      <c r="I16" s="51">
        <v>92846.24000000002</v>
      </c>
      <c r="J16" s="51">
        <v>111923.01999999997</v>
      </c>
      <c r="K16" s="55">
        <v>2306</v>
      </c>
      <c r="L16" s="55">
        <v>46</v>
      </c>
      <c r="M16" s="55">
        <v>381</v>
      </c>
      <c r="N16" s="55">
        <v>1529</v>
      </c>
    </row>
    <row r="17" spans="1:14" x14ac:dyDescent="0.25">
      <c r="A17" s="5" t="s">
        <v>5</v>
      </c>
      <c r="B17" s="4" t="s">
        <v>197</v>
      </c>
      <c r="C17" s="1">
        <v>11</v>
      </c>
      <c r="D17" s="1">
        <v>134.20000000000002</v>
      </c>
      <c r="E17" s="31">
        <f t="shared" ref="E17:E22" si="2">SUM(F17:J17)</f>
        <v>202946.32000000004</v>
      </c>
      <c r="F17" s="51">
        <v>65740.02</v>
      </c>
      <c r="G17" s="51">
        <v>41374.22</v>
      </c>
      <c r="H17" s="51">
        <v>25804.100000000006</v>
      </c>
      <c r="I17" s="51">
        <v>49114.110000000008</v>
      </c>
      <c r="J17" s="51">
        <v>20913.870000000003</v>
      </c>
      <c r="K17" s="55">
        <v>673</v>
      </c>
      <c r="L17" s="55">
        <v>7</v>
      </c>
      <c r="M17" s="55">
        <v>34</v>
      </c>
      <c r="N17" s="55">
        <v>385</v>
      </c>
    </row>
    <row r="18" spans="1:14" x14ac:dyDescent="0.25">
      <c r="A18" s="5" t="s">
        <v>6</v>
      </c>
      <c r="B18" s="4" t="s">
        <v>198</v>
      </c>
      <c r="C18" s="1">
        <v>35</v>
      </c>
      <c r="D18" s="1">
        <v>404.24999999999977</v>
      </c>
      <c r="E18" s="31">
        <f t="shared" si="2"/>
        <v>1230572.5199999998</v>
      </c>
      <c r="F18" s="51">
        <v>681485.45</v>
      </c>
      <c r="G18" s="51">
        <v>224482.78999999998</v>
      </c>
      <c r="H18" s="51">
        <v>177230.39999999994</v>
      </c>
      <c r="I18" s="51">
        <v>45350.490000000013</v>
      </c>
      <c r="J18" s="51">
        <v>102023.38999999996</v>
      </c>
      <c r="K18" s="55">
        <v>1887</v>
      </c>
      <c r="L18" s="55">
        <v>46</v>
      </c>
      <c r="M18" s="55">
        <v>381</v>
      </c>
      <c r="N18" s="55">
        <v>1194</v>
      </c>
    </row>
    <row r="19" spans="1:14" x14ac:dyDescent="0.25">
      <c r="A19" s="5" t="s">
        <v>7</v>
      </c>
      <c r="B19" s="4" t="s">
        <v>201</v>
      </c>
      <c r="C19" s="1">
        <v>1</v>
      </c>
      <c r="D19" s="1">
        <v>12.2</v>
      </c>
      <c r="E19" s="31">
        <f t="shared" si="2"/>
        <v>10583.36</v>
      </c>
      <c r="F19" s="51">
        <v>0</v>
      </c>
      <c r="G19" s="51">
        <v>4304.46</v>
      </c>
      <c r="H19" s="51">
        <v>4311.72</v>
      </c>
      <c r="I19" s="51">
        <v>164.36</v>
      </c>
      <c r="J19" s="51">
        <v>1802.82</v>
      </c>
      <c r="K19" s="55">
        <v>40</v>
      </c>
      <c r="L19" s="55">
        <v>0</v>
      </c>
      <c r="M19" s="55">
        <v>0</v>
      </c>
      <c r="N19" s="55">
        <v>55</v>
      </c>
    </row>
    <row r="20" spans="1:14" x14ac:dyDescent="0.25">
      <c r="A20" s="5" t="s">
        <v>9</v>
      </c>
      <c r="B20" s="1" t="s">
        <v>14</v>
      </c>
      <c r="C20" s="34">
        <f>430-C16</f>
        <v>388</v>
      </c>
      <c r="D20" s="70">
        <f t="shared" ref="D20:J20" si="3">D22-D16</f>
        <v>4288.3500000000004</v>
      </c>
      <c r="E20" s="51">
        <f t="shared" si="3"/>
        <v>2545300.6199999992</v>
      </c>
      <c r="F20" s="51">
        <f t="shared" si="3"/>
        <v>97940.020000000135</v>
      </c>
      <c r="G20" s="51">
        <f t="shared" si="3"/>
        <v>522855.63999999966</v>
      </c>
      <c r="H20" s="51">
        <f t="shared" si="3"/>
        <v>349830.12000000011</v>
      </c>
      <c r="I20" s="51">
        <f t="shared" si="3"/>
        <v>919146.01999999955</v>
      </c>
      <c r="J20" s="51">
        <f t="shared" si="3"/>
        <v>655528.81999999972</v>
      </c>
      <c r="K20" s="55">
        <f>K22-K16</f>
        <v>11011</v>
      </c>
      <c r="L20" s="55">
        <f>L22-L16</f>
        <v>15</v>
      </c>
      <c r="M20" s="55">
        <f>M22-M16</f>
        <v>194</v>
      </c>
      <c r="N20" s="55">
        <f>N22-N16</f>
        <v>12833</v>
      </c>
    </row>
    <row r="21" spans="1:14" x14ac:dyDescent="0.25">
      <c r="A21" s="5" t="s">
        <v>10</v>
      </c>
      <c r="B21" s="1" t="s">
        <v>188</v>
      </c>
      <c r="C21" s="34">
        <f>C22-430</f>
        <v>211</v>
      </c>
      <c r="D21" s="30"/>
      <c r="E21" s="31"/>
      <c r="F21" s="32"/>
      <c r="G21" s="32"/>
      <c r="H21" s="32"/>
      <c r="I21" s="32"/>
      <c r="J21" s="32"/>
      <c r="K21" s="34"/>
      <c r="L21" s="34"/>
      <c r="M21" s="34"/>
      <c r="N21" s="34"/>
    </row>
    <row r="22" spans="1:14" x14ac:dyDescent="0.25">
      <c r="A22" s="7" t="s">
        <v>189</v>
      </c>
      <c r="B22" s="13" t="s">
        <v>191</v>
      </c>
      <c r="C22" s="35">
        <v>641</v>
      </c>
      <c r="D22" s="36">
        <v>4778</v>
      </c>
      <c r="E22" s="53">
        <f t="shared" si="2"/>
        <v>3877663.5999999987</v>
      </c>
      <c r="F22" s="53">
        <v>779425.47000000009</v>
      </c>
      <c r="G22" s="53">
        <v>779171.10999999964</v>
      </c>
      <c r="H22" s="53">
        <v>539622.92000000004</v>
      </c>
      <c r="I22" s="53">
        <v>1011992.2599999995</v>
      </c>
      <c r="J22" s="53">
        <v>767451.83999999973</v>
      </c>
      <c r="K22" s="35">
        <v>13317</v>
      </c>
      <c r="L22" s="35">
        <v>61</v>
      </c>
      <c r="M22" s="35">
        <v>575</v>
      </c>
      <c r="N22" s="35">
        <v>14362</v>
      </c>
    </row>
    <row r="24" spans="1:14" x14ac:dyDescent="0.25">
      <c r="A24" t="s">
        <v>195</v>
      </c>
    </row>
    <row r="25" spans="1:14" x14ac:dyDescent="0.25">
      <c r="A25" t="s">
        <v>196</v>
      </c>
    </row>
    <row r="27" spans="1:14" x14ac:dyDescent="0.25">
      <c r="A27" s="39" t="s">
        <v>15</v>
      </c>
    </row>
    <row r="29" spans="1:14" x14ac:dyDescent="0.25">
      <c r="A29" s="39" t="s">
        <v>88</v>
      </c>
    </row>
    <row r="30" spans="1:14" x14ac:dyDescent="0.25">
      <c r="A30" t="s">
        <v>126</v>
      </c>
    </row>
    <row r="32" spans="1:14" x14ac:dyDescent="0.25">
      <c r="A32" t="s">
        <v>48</v>
      </c>
    </row>
    <row r="33" spans="1:1" x14ac:dyDescent="0.25">
      <c r="A33" t="s">
        <v>49</v>
      </c>
    </row>
    <row r="34" spans="1:1" x14ac:dyDescent="0.25">
      <c r="A34" s="17" t="s">
        <v>50</v>
      </c>
    </row>
    <row r="36" spans="1:1" x14ac:dyDescent="0.25">
      <c r="A36" s="27" t="s">
        <v>104</v>
      </c>
    </row>
  </sheetData>
  <mergeCells count="14">
    <mergeCell ref="C13:N13"/>
    <mergeCell ref="B14:B15"/>
    <mergeCell ref="C14:C15"/>
    <mergeCell ref="D14:D15"/>
    <mergeCell ref="E14:E15"/>
    <mergeCell ref="F14:J14"/>
    <mergeCell ref="K14:N14"/>
    <mergeCell ref="C2:N2"/>
    <mergeCell ref="B3:B4"/>
    <mergeCell ref="C3:C4"/>
    <mergeCell ref="D3:D4"/>
    <mergeCell ref="E3:E4"/>
    <mergeCell ref="F3:J3"/>
    <mergeCell ref="K3:N3"/>
  </mergeCells>
  <hyperlinks>
    <hyperlink ref="A34" r:id="rId1" xr:uid="{00000000-0004-0000-0B00-000000000000}"/>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N35"/>
  <sheetViews>
    <sheetView zoomScale="85" zoomScaleNormal="85" workbookViewId="0">
      <selection activeCell="D9" sqref="D9"/>
    </sheetView>
  </sheetViews>
  <sheetFormatPr defaultRowHeight="15" x14ac:dyDescent="0.25"/>
  <cols>
    <col min="1" max="1" width="6.5703125" customWidth="1"/>
    <col min="2" max="2" width="42" customWidth="1"/>
    <col min="3" max="4" width="12.5703125" customWidth="1"/>
    <col min="5" max="9" width="14.28515625" bestFit="1" customWidth="1"/>
    <col min="10" max="10" width="13.5703125" customWidth="1"/>
    <col min="11" max="14" width="12.5703125" customWidth="1"/>
  </cols>
  <sheetData>
    <row r="1" spans="1:14" x14ac:dyDescent="0.25">
      <c r="A1" s="14" t="s">
        <v>109</v>
      </c>
    </row>
    <row r="2" spans="1:14" x14ac:dyDescent="0.25">
      <c r="C2" s="148" t="s">
        <v>140</v>
      </c>
      <c r="D2" s="149"/>
      <c r="E2" s="149"/>
      <c r="F2" s="149"/>
      <c r="G2" s="149"/>
      <c r="H2" s="149"/>
      <c r="I2" s="149"/>
      <c r="J2" s="149"/>
      <c r="K2" s="149"/>
      <c r="L2" s="149"/>
      <c r="M2" s="149"/>
      <c r="N2" s="149"/>
    </row>
    <row r="3" spans="1:14" ht="14.25" customHeight="1" x14ac:dyDescent="0.25">
      <c r="B3" s="145" t="s">
        <v>122</v>
      </c>
      <c r="C3" s="144" t="s">
        <v>102</v>
      </c>
      <c r="D3" s="144" t="s">
        <v>0</v>
      </c>
      <c r="E3" s="144" t="s">
        <v>123</v>
      </c>
      <c r="F3" s="144" t="s">
        <v>124</v>
      </c>
      <c r="G3" s="144"/>
      <c r="H3" s="144"/>
      <c r="I3" s="144"/>
      <c r="J3" s="144"/>
      <c r="K3" s="147" t="s">
        <v>40</v>
      </c>
      <c r="L3" s="147"/>
      <c r="M3" s="147"/>
      <c r="N3" s="147"/>
    </row>
    <row r="4" spans="1:14" ht="45" x14ac:dyDescent="0.25">
      <c r="B4" s="146"/>
      <c r="C4" s="145"/>
      <c r="D4" s="145"/>
      <c r="E4" s="145"/>
      <c r="F4" s="16" t="s">
        <v>45</v>
      </c>
      <c r="G4" s="16" t="s">
        <v>46</v>
      </c>
      <c r="H4" s="16" t="s">
        <v>44</v>
      </c>
      <c r="I4" s="16" t="s">
        <v>47</v>
      </c>
      <c r="J4" s="16" t="s">
        <v>110</v>
      </c>
      <c r="K4" s="2" t="s">
        <v>2</v>
      </c>
      <c r="L4" s="2" t="s">
        <v>1</v>
      </c>
      <c r="M4" s="2" t="s">
        <v>108</v>
      </c>
      <c r="N4" s="18" t="s">
        <v>51</v>
      </c>
    </row>
    <row r="5" spans="1:14" x14ac:dyDescent="0.25">
      <c r="A5" s="5" t="s">
        <v>4</v>
      </c>
      <c r="B5" s="3" t="s">
        <v>16</v>
      </c>
      <c r="C5" s="1"/>
      <c r="D5" s="1"/>
      <c r="E5" s="31"/>
      <c r="F5" s="1"/>
      <c r="G5" s="1"/>
      <c r="H5" s="1"/>
      <c r="I5" s="1"/>
      <c r="J5" s="1"/>
      <c r="K5" s="95"/>
      <c r="L5" s="96"/>
      <c r="M5" s="97"/>
      <c r="N5" s="98"/>
    </row>
    <row r="6" spans="1:14" x14ac:dyDescent="0.25">
      <c r="A6" s="5" t="s">
        <v>5</v>
      </c>
      <c r="B6" s="4"/>
      <c r="C6" s="1"/>
      <c r="D6" s="1"/>
      <c r="E6" s="31"/>
      <c r="F6" s="1"/>
      <c r="G6" s="1"/>
      <c r="H6" s="1"/>
      <c r="I6" s="1"/>
      <c r="J6" s="1"/>
      <c r="K6" s="95"/>
      <c r="L6" s="96"/>
      <c r="M6" s="97"/>
      <c r="N6" s="98"/>
    </row>
    <row r="7" spans="1:14" x14ac:dyDescent="0.25">
      <c r="A7" s="5" t="s">
        <v>6</v>
      </c>
      <c r="B7" s="4"/>
      <c r="C7" s="1"/>
      <c r="D7" s="1"/>
      <c r="E7" s="31"/>
      <c r="F7" s="1"/>
      <c r="G7" s="1"/>
      <c r="H7" s="1"/>
      <c r="I7" s="1"/>
      <c r="J7" s="1"/>
      <c r="K7" s="95"/>
      <c r="L7" s="96"/>
      <c r="M7" s="97"/>
      <c r="N7" s="98"/>
    </row>
    <row r="8" spans="1:14" x14ac:dyDescent="0.25">
      <c r="A8" s="5" t="s">
        <v>7</v>
      </c>
      <c r="B8" s="4"/>
      <c r="C8" s="1"/>
      <c r="D8" s="1"/>
      <c r="E8" s="31"/>
      <c r="F8" s="1"/>
      <c r="G8" s="1"/>
      <c r="H8" s="1"/>
      <c r="I8" s="1"/>
      <c r="J8" s="1"/>
      <c r="K8" s="95"/>
      <c r="L8" s="96"/>
      <c r="M8" s="97"/>
      <c r="N8" s="98"/>
    </row>
    <row r="9" spans="1:14" x14ac:dyDescent="0.25">
      <c r="A9" s="5" t="s">
        <v>9</v>
      </c>
      <c r="B9" s="1" t="s">
        <v>14</v>
      </c>
      <c r="C9" s="34">
        <v>127</v>
      </c>
      <c r="D9" s="102">
        <f t="shared" ref="D9:J9" si="0">D11-D5</f>
        <v>1469.52</v>
      </c>
      <c r="E9" s="51">
        <f t="shared" si="0"/>
        <v>8070122.7700000014</v>
      </c>
      <c r="F9" s="51">
        <f t="shared" si="0"/>
        <v>1576900.9700000004</v>
      </c>
      <c r="G9" s="51">
        <f t="shared" si="0"/>
        <v>1978471.3299999998</v>
      </c>
      <c r="H9" s="51">
        <f t="shared" si="0"/>
        <v>1476216.2900000003</v>
      </c>
      <c r="I9" s="51">
        <f t="shared" si="0"/>
        <v>2448575.91</v>
      </c>
      <c r="J9" s="51">
        <f t="shared" si="0"/>
        <v>589958.27000000014</v>
      </c>
      <c r="K9" s="55">
        <f>K11-K5</f>
        <v>8039</v>
      </c>
      <c r="L9" s="55">
        <f t="shared" ref="L9:N9" si="1">L11-L5</f>
        <v>83</v>
      </c>
      <c r="M9" s="55">
        <f t="shared" si="1"/>
        <v>480</v>
      </c>
      <c r="N9" s="55">
        <f t="shared" si="1"/>
        <v>4307</v>
      </c>
    </row>
    <row r="10" spans="1:14" x14ac:dyDescent="0.25">
      <c r="A10" s="5" t="s">
        <v>10</v>
      </c>
      <c r="B10" s="1" t="s">
        <v>188</v>
      </c>
      <c r="C10" s="34">
        <f>907-127</f>
        <v>780</v>
      </c>
      <c r="D10" s="30"/>
      <c r="E10" s="31">
        <f t="shared" ref="E10:E11" si="2">SUM(F10:J10)</f>
        <v>0</v>
      </c>
      <c r="F10" s="32"/>
      <c r="G10" s="32"/>
      <c r="H10" s="32"/>
      <c r="I10" s="32"/>
      <c r="J10" s="32"/>
      <c r="K10" s="34"/>
      <c r="L10" s="34"/>
      <c r="M10" s="34"/>
      <c r="N10" s="34"/>
    </row>
    <row r="11" spans="1:14" x14ac:dyDescent="0.25">
      <c r="A11" s="7" t="s">
        <v>189</v>
      </c>
      <c r="B11" s="13" t="s">
        <v>190</v>
      </c>
      <c r="C11" s="35">
        <v>907</v>
      </c>
      <c r="D11" s="36">
        <v>1469.52</v>
      </c>
      <c r="E11" s="53">
        <f t="shared" si="2"/>
        <v>8070122.7700000014</v>
      </c>
      <c r="F11" s="53">
        <v>1576900.9700000004</v>
      </c>
      <c r="G11" s="53">
        <v>1978471.3299999998</v>
      </c>
      <c r="H11" s="53">
        <v>1476216.2900000003</v>
      </c>
      <c r="I11" s="53">
        <v>2448575.91</v>
      </c>
      <c r="J11" s="53">
        <v>589958.27000000014</v>
      </c>
      <c r="K11" s="35">
        <v>8039</v>
      </c>
      <c r="L11" s="35">
        <v>83</v>
      </c>
      <c r="M11" s="35">
        <v>480</v>
      </c>
      <c r="N11" s="35">
        <v>4307</v>
      </c>
    </row>
    <row r="12" spans="1:14" x14ac:dyDescent="0.25">
      <c r="A12" s="9"/>
      <c r="B12" s="6"/>
      <c r="C12" s="112"/>
      <c r="D12" s="112"/>
      <c r="E12" s="112"/>
      <c r="F12" s="112"/>
      <c r="G12" s="112"/>
      <c r="H12" s="112"/>
      <c r="I12" s="112"/>
      <c r="J12" s="112"/>
      <c r="K12" s="112"/>
      <c r="L12" s="112"/>
      <c r="M12" s="112"/>
      <c r="N12" s="112"/>
    </row>
    <row r="13" spans="1:14" x14ac:dyDescent="0.25">
      <c r="C13" s="148" t="s">
        <v>141</v>
      </c>
      <c r="D13" s="149"/>
      <c r="E13" s="149"/>
      <c r="F13" s="149"/>
      <c r="G13" s="149"/>
      <c r="H13" s="149"/>
      <c r="I13" s="149"/>
      <c r="J13" s="149"/>
      <c r="K13" s="149"/>
      <c r="L13" s="149"/>
      <c r="M13" s="149"/>
      <c r="N13" s="149"/>
    </row>
    <row r="14" spans="1:14" ht="14.25" customHeight="1" x14ac:dyDescent="0.25">
      <c r="B14" s="145" t="s">
        <v>122</v>
      </c>
      <c r="C14" s="144" t="s">
        <v>102</v>
      </c>
      <c r="D14" s="144" t="s">
        <v>0</v>
      </c>
      <c r="E14" s="144" t="s">
        <v>123</v>
      </c>
      <c r="F14" s="144" t="s">
        <v>124</v>
      </c>
      <c r="G14" s="144"/>
      <c r="H14" s="144"/>
      <c r="I14" s="144"/>
      <c r="J14" s="144"/>
      <c r="K14" s="147" t="s">
        <v>40</v>
      </c>
      <c r="L14" s="147"/>
      <c r="M14" s="147"/>
      <c r="N14" s="147"/>
    </row>
    <row r="15" spans="1:14" ht="45" x14ac:dyDescent="0.25">
      <c r="B15" s="146"/>
      <c r="C15" s="145"/>
      <c r="D15" s="145"/>
      <c r="E15" s="145"/>
      <c r="F15" s="16" t="s">
        <v>45</v>
      </c>
      <c r="G15" s="16" t="s">
        <v>46</v>
      </c>
      <c r="H15" s="16" t="s">
        <v>44</v>
      </c>
      <c r="I15" s="16" t="s">
        <v>47</v>
      </c>
      <c r="J15" s="16" t="s">
        <v>110</v>
      </c>
      <c r="K15" s="2" t="s">
        <v>2</v>
      </c>
      <c r="L15" s="2" t="s">
        <v>1</v>
      </c>
      <c r="M15" s="2" t="s">
        <v>108</v>
      </c>
      <c r="N15" s="18" t="s">
        <v>51</v>
      </c>
    </row>
    <row r="16" spans="1:14" x14ac:dyDescent="0.25">
      <c r="A16" s="5" t="s">
        <v>4</v>
      </c>
      <c r="B16" s="3" t="s">
        <v>16</v>
      </c>
      <c r="C16" s="1"/>
      <c r="D16" s="1"/>
      <c r="E16" s="31"/>
      <c r="F16" s="1"/>
      <c r="G16" s="1"/>
      <c r="H16" s="1"/>
      <c r="I16" s="1"/>
      <c r="J16" s="1"/>
      <c r="K16" s="99"/>
      <c r="L16" s="100"/>
      <c r="M16" s="101"/>
      <c r="N16" s="103"/>
    </row>
    <row r="17" spans="1:14" x14ac:dyDescent="0.25">
      <c r="A17" s="5" t="s">
        <v>5</v>
      </c>
      <c r="B17" s="4"/>
      <c r="C17" s="1"/>
      <c r="D17" s="1"/>
      <c r="E17" s="31"/>
      <c r="F17" s="1"/>
      <c r="G17" s="1"/>
      <c r="H17" s="1"/>
      <c r="I17" s="1"/>
      <c r="J17" s="1"/>
      <c r="K17" s="99"/>
      <c r="L17" s="100"/>
      <c r="M17" s="101"/>
      <c r="N17" s="103"/>
    </row>
    <row r="18" spans="1:14" x14ac:dyDescent="0.25">
      <c r="A18" s="5" t="s">
        <v>6</v>
      </c>
      <c r="B18" s="4"/>
      <c r="C18" s="1"/>
      <c r="D18" s="1"/>
      <c r="E18" s="31"/>
      <c r="F18" s="1"/>
      <c r="G18" s="1"/>
      <c r="H18" s="1"/>
      <c r="I18" s="1"/>
      <c r="J18" s="1"/>
      <c r="K18" s="99"/>
      <c r="L18" s="100"/>
      <c r="M18" s="101"/>
      <c r="N18" s="103"/>
    </row>
    <row r="19" spans="1:14" x14ac:dyDescent="0.25">
      <c r="A19" s="5" t="s">
        <v>7</v>
      </c>
      <c r="B19" s="4"/>
      <c r="C19" s="1"/>
      <c r="D19" s="1"/>
      <c r="E19" s="31"/>
      <c r="F19" s="1"/>
      <c r="G19" s="1"/>
      <c r="H19" s="1"/>
      <c r="I19" s="1"/>
      <c r="J19" s="1"/>
      <c r="K19" s="99"/>
      <c r="L19" s="100"/>
      <c r="M19" s="101"/>
      <c r="N19" s="103"/>
    </row>
    <row r="20" spans="1:14" x14ac:dyDescent="0.25">
      <c r="A20" s="5" t="s">
        <v>9</v>
      </c>
      <c r="B20" s="1" t="s">
        <v>14</v>
      </c>
      <c r="C20" s="34">
        <v>409</v>
      </c>
      <c r="D20" s="102">
        <f t="shared" ref="D20:J20" si="3">D22-D16</f>
        <v>4814.72</v>
      </c>
      <c r="E20" s="51">
        <f t="shared" si="3"/>
        <v>3966194.5899999994</v>
      </c>
      <c r="F20" s="51">
        <f t="shared" si="3"/>
        <v>757325.55999999982</v>
      </c>
      <c r="G20" s="51">
        <f t="shared" si="3"/>
        <v>1101784.54</v>
      </c>
      <c r="H20" s="51">
        <f t="shared" si="3"/>
        <v>888355.56999999972</v>
      </c>
      <c r="I20" s="51">
        <f t="shared" si="3"/>
        <v>771828.0299999998</v>
      </c>
      <c r="J20" s="51">
        <f t="shared" si="3"/>
        <v>446900.89</v>
      </c>
      <c r="K20" s="55">
        <f>K22-K16</f>
        <v>10710</v>
      </c>
      <c r="L20" s="55">
        <f t="shared" ref="L20:N20" si="4">L22-L16</f>
        <v>48</v>
      </c>
      <c r="M20" s="55">
        <f t="shared" si="4"/>
        <v>296</v>
      </c>
      <c r="N20" s="55">
        <f t="shared" si="4"/>
        <v>7072</v>
      </c>
    </row>
    <row r="21" spans="1:14" x14ac:dyDescent="0.25">
      <c r="A21" s="5" t="s">
        <v>10</v>
      </c>
      <c r="B21" s="1" t="s">
        <v>188</v>
      </c>
      <c r="C21" s="34">
        <f>C22-409</f>
        <v>3100</v>
      </c>
      <c r="D21" s="30"/>
      <c r="E21" s="31"/>
      <c r="F21" s="32"/>
      <c r="G21" s="32"/>
      <c r="H21" s="32"/>
      <c r="I21" s="32"/>
      <c r="J21" s="32"/>
      <c r="K21" s="34"/>
      <c r="L21" s="34"/>
      <c r="M21" s="34"/>
      <c r="N21" s="34"/>
    </row>
    <row r="22" spans="1:14" x14ac:dyDescent="0.25">
      <c r="A22" s="7" t="s">
        <v>189</v>
      </c>
      <c r="B22" s="13" t="s">
        <v>190</v>
      </c>
      <c r="C22" s="35">
        <v>3509</v>
      </c>
      <c r="D22" s="36">
        <v>4814.72</v>
      </c>
      <c r="E22" s="53">
        <f t="shared" ref="E22" si="5">SUM(F22:J22)</f>
        <v>3966194.5899999994</v>
      </c>
      <c r="F22" s="53">
        <v>757325.55999999982</v>
      </c>
      <c r="G22" s="53">
        <v>1101784.54</v>
      </c>
      <c r="H22" s="53">
        <v>888355.56999999972</v>
      </c>
      <c r="I22" s="53">
        <v>771828.0299999998</v>
      </c>
      <c r="J22" s="53">
        <v>446900.89</v>
      </c>
      <c r="K22" s="35">
        <v>10710</v>
      </c>
      <c r="L22" s="35">
        <v>48</v>
      </c>
      <c r="M22" s="35">
        <v>296</v>
      </c>
      <c r="N22" s="35">
        <v>7072</v>
      </c>
    </row>
    <row r="23" spans="1:14" x14ac:dyDescent="0.25">
      <c r="C23" s="61"/>
      <c r="D23" s="61"/>
      <c r="E23" s="61"/>
      <c r="F23" s="61"/>
      <c r="G23" s="61"/>
      <c r="H23" s="61"/>
      <c r="I23" s="61"/>
      <c r="J23" s="61"/>
      <c r="K23" s="61"/>
      <c r="L23" s="61"/>
      <c r="M23" s="61"/>
      <c r="N23" s="61"/>
    </row>
    <row r="24" spans="1:14" x14ac:dyDescent="0.25">
      <c r="A24" t="s">
        <v>195</v>
      </c>
    </row>
    <row r="25" spans="1:14" x14ac:dyDescent="0.25">
      <c r="A25" t="s">
        <v>196</v>
      </c>
    </row>
    <row r="26" spans="1:14" x14ac:dyDescent="0.25">
      <c r="A26" s="10"/>
    </row>
    <row r="27" spans="1:14" x14ac:dyDescent="0.25">
      <c r="A27" s="11" t="s">
        <v>15</v>
      </c>
    </row>
    <row r="29" spans="1:14" x14ac:dyDescent="0.25">
      <c r="A29" t="s">
        <v>42</v>
      </c>
    </row>
    <row r="31" spans="1:14" x14ac:dyDescent="0.25">
      <c r="A31" t="s">
        <v>48</v>
      </c>
    </row>
    <row r="32" spans="1:14" x14ac:dyDescent="0.25">
      <c r="A32" t="s">
        <v>49</v>
      </c>
    </row>
    <row r="33" spans="1:1" x14ac:dyDescent="0.25">
      <c r="A33" s="17" t="s">
        <v>50</v>
      </c>
    </row>
    <row r="35" spans="1:1" x14ac:dyDescent="0.25">
      <c r="A35" s="27" t="s">
        <v>104</v>
      </c>
    </row>
  </sheetData>
  <mergeCells count="14">
    <mergeCell ref="C2:N2"/>
    <mergeCell ref="K3:N3"/>
    <mergeCell ref="C13:N13"/>
    <mergeCell ref="K14:N14"/>
    <mergeCell ref="B3:B4"/>
    <mergeCell ref="C3:C4"/>
    <mergeCell ref="D3:D4"/>
    <mergeCell ref="E3:E4"/>
    <mergeCell ref="F3:J3"/>
    <mergeCell ref="B14:B15"/>
    <mergeCell ref="C14:C15"/>
    <mergeCell ref="D14:D15"/>
    <mergeCell ref="E14:E15"/>
    <mergeCell ref="F14:J14"/>
  </mergeCells>
  <hyperlinks>
    <hyperlink ref="A33" r:id="rId1" xr:uid="{00000000-0004-0000-0C00-000000000000}"/>
  </hyperlinks>
  <pageMargins left="0.7" right="0.7" top="0.75" bottom="0.75" header="0.3" footer="0.3"/>
  <pageSetup orientation="portrait" horizontalDpi="300" verticalDpi="300"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D56"/>
  <sheetViews>
    <sheetView zoomScale="70" zoomScaleNormal="70" workbookViewId="0">
      <selection activeCell="U26" sqref="U26"/>
    </sheetView>
  </sheetViews>
  <sheetFormatPr defaultRowHeight="15" x14ac:dyDescent="0.25"/>
  <cols>
    <col min="1" max="1" width="42" customWidth="1"/>
    <col min="2" max="4" width="24.5703125" customWidth="1"/>
  </cols>
  <sheetData>
    <row r="1" spans="1:4" x14ac:dyDescent="0.25">
      <c r="A1" s="14" t="s">
        <v>151</v>
      </c>
    </row>
    <row r="2" spans="1:4" ht="73.349999999999994" customHeight="1" x14ac:dyDescent="0.25">
      <c r="A2" s="26" t="s">
        <v>18</v>
      </c>
      <c r="B2" s="26" t="s">
        <v>158</v>
      </c>
      <c r="C2" s="26" t="s">
        <v>159</v>
      </c>
      <c r="D2" s="26" t="s">
        <v>160</v>
      </c>
    </row>
    <row r="3" spans="1:4" ht="20.25" customHeight="1" x14ac:dyDescent="0.25">
      <c r="A3" s="4" t="s">
        <v>203</v>
      </c>
      <c r="B3" s="113">
        <v>102536</v>
      </c>
      <c r="C3" s="1" t="s">
        <v>204</v>
      </c>
      <c r="D3" s="1">
        <v>0</v>
      </c>
    </row>
    <row r="4" spans="1:4" x14ac:dyDescent="0.25">
      <c r="A4" s="4"/>
      <c r="B4" s="1"/>
      <c r="C4" s="1"/>
      <c r="D4" s="1"/>
    </row>
    <row r="5" spans="1:4" x14ac:dyDescent="0.25">
      <c r="A5" s="4"/>
      <c r="B5" s="1"/>
      <c r="C5" s="1"/>
      <c r="D5" s="1"/>
    </row>
    <row r="6" spans="1:4" x14ac:dyDescent="0.25">
      <c r="A6" s="12"/>
      <c r="B6" s="1"/>
      <c r="C6" s="1"/>
      <c r="D6" s="1"/>
    </row>
    <row r="7" spans="1:4" x14ac:dyDescent="0.25">
      <c r="A7" s="13" t="s">
        <v>12</v>
      </c>
      <c r="B7" s="8"/>
      <c r="C7" s="8"/>
      <c r="D7" s="8"/>
    </row>
    <row r="10" spans="1:4" x14ac:dyDescent="0.25">
      <c r="A10" s="14" t="s">
        <v>152</v>
      </c>
    </row>
    <row r="11" spans="1:4" ht="66" customHeight="1" x14ac:dyDescent="0.25">
      <c r="A11" s="26" t="s">
        <v>19</v>
      </c>
      <c r="B11" s="40" t="s">
        <v>158</v>
      </c>
      <c r="C11" s="40" t="s">
        <v>159</v>
      </c>
      <c r="D11" s="40" t="s">
        <v>160</v>
      </c>
    </row>
    <row r="12" spans="1:4" ht="20.25" customHeight="1" x14ac:dyDescent="0.25">
      <c r="A12" s="12"/>
      <c r="B12" s="1"/>
      <c r="C12" s="1"/>
      <c r="D12" s="1"/>
    </row>
    <row r="13" spans="1:4" x14ac:dyDescent="0.25">
      <c r="A13" s="12"/>
      <c r="B13" s="1"/>
      <c r="C13" s="1"/>
      <c r="D13" s="1"/>
    </row>
    <row r="14" spans="1:4" x14ac:dyDescent="0.25">
      <c r="A14" s="12"/>
      <c r="B14" s="1"/>
      <c r="C14" s="1"/>
      <c r="D14" s="1"/>
    </row>
    <row r="15" spans="1:4" x14ac:dyDescent="0.25">
      <c r="A15" s="12"/>
      <c r="B15" s="1"/>
      <c r="C15" s="1"/>
      <c r="D15" s="1"/>
    </row>
    <row r="16" spans="1:4" x14ac:dyDescent="0.25">
      <c r="A16" s="13" t="s">
        <v>12</v>
      </c>
      <c r="B16" s="8"/>
      <c r="C16" s="8"/>
      <c r="D16" s="8"/>
    </row>
    <row r="17" spans="1:4" x14ac:dyDescent="0.25">
      <c r="A17" s="14"/>
    </row>
    <row r="19" spans="1:4" x14ac:dyDescent="0.25">
      <c r="A19" s="14" t="s">
        <v>153</v>
      </c>
      <c r="B19" s="14"/>
    </row>
    <row r="20" spans="1:4" ht="45.95" customHeight="1" x14ac:dyDescent="0.25">
      <c r="A20" s="26" t="s">
        <v>127</v>
      </c>
      <c r="B20" s="40" t="s">
        <v>158</v>
      </c>
      <c r="C20" s="40" t="s">
        <v>159</v>
      </c>
      <c r="D20" s="40" t="s">
        <v>160</v>
      </c>
    </row>
    <row r="21" spans="1:4" ht="20.25" customHeight="1" x14ac:dyDescent="0.25">
      <c r="A21" s="4" t="s">
        <v>205</v>
      </c>
      <c r="B21" s="113">
        <v>58876</v>
      </c>
      <c r="C21" s="1"/>
      <c r="D21" s="1"/>
    </row>
    <row r="22" spans="1:4" x14ac:dyDescent="0.25">
      <c r="A22" s="4"/>
      <c r="B22" s="1"/>
      <c r="C22" s="1"/>
      <c r="D22" s="1"/>
    </row>
    <row r="23" spans="1:4" x14ac:dyDescent="0.25">
      <c r="A23" s="4"/>
      <c r="B23" s="1"/>
      <c r="C23" s="1"/>
      <c r="D23" s="1"/>
    </row>
    <row r="24" spans="1:4" x14ac:dyDescent="0.25">
      <c r="A24" s="12" t="s">
        <v>13</v>
      </c>
      <c r="B24" s="1"/>
      <c r="C24" s="1"/>
      <c r="D24" s="1"/>
    </row>
    <row r="25" spans="1:4" x14ac:dyDescent="0.25">
      <c r="A25" s="13" t="s">
        <v>12</v>
      </c>
      <c r="B25" s="8"/>
      <c r="C25" s="8"/>
      <c r="D25" s="8"/>
    </row>
    <row r="26" spans="1:4" x14ac:dyDescent="0.25">
      <c r="A26" s="14"/>
    </row>
    <row r="28" spans="1:4" x14ac:dyDescent="0.25">
      <c r="A28" s="14" t="s">
        <v>154</v>
      </c>
      <c r="B28" s="14"/>
    </row>
    <row r="29" spans="1:4" ht="45.95" customHeight="1" x14ac:dyDescent="0.25">
      <c r="A29" s="26" t="s">
        <v>128</v>
      </c>
      <c r="B29" s="40" t="s">
        <v>158</v>
      </c>
      <c r="C29" s="40" t="s">
        <v>159</v>
      </c>
      <c r="D29" s="40" t="s">
        <v>160</v>
      </c>
    </row>
    <row r="30" spans="1:4" ht="20.25" customHeight="1" x14ac:dyDescent="0.25">
      <c r="A30" s="4" t="s">
        <v>128</v>
      </c>
      <c r="B30" s="114">
        <v>34915.65</v>
      </c>
      <c r="C30" s="1"/>
      <c r="D30" s="1"/>
    </row>
    <row r="31" spans="1:4" x14ac:dyDescent="0.25">
      <c r="A31" s="4"/>
      <c r="B31" s="1"/>
      <c r="C31" s="1"/>
      <c r="D31" s="1"/>
    </row>
    <row r="32" spans="1:4" x14ac:dyDescent="0.25">
      <c r="A32" s="4"/>
      <c r="B32" s="1"/>
      <c r="C32" s="1"/>
      <c r="D32" s="1"/>
    </row>
    <row r="33" spans="1:4" x14ac:dyDescent="0.25">
      <c r="A33" s="12"/>
      <c r="B33" s="1"/>
      <c r="C33" s="1"/>
      <c r="D33" s="1"/>
    </row>
    <row r="34" spans="1:4" x14ac:dyDescent="0.25">
      <c r="A34" s="13" t="s">
        <v>12</v>
      </c>
      <c r="B34" s="8"/>
      <c r="C34" s="8"/>
      <c r="D34" s="8"/>
    </row>
    <row r="35" spans="1:4" x14ac:dyDescent="0.25">
      <c r="A35" s="14"/>
    </row>
    <row r="37" spans="1:4" x14ac:dyDescent="0.25">
      <c r="A37" s="14" t="s">
        <v>155</v>
      </c>
      <c r="B37" s="14"/>
    </row>
    <row r="38" spans="1:4" ht="45.95" customHeight="1" x14ac:dyDescent="0.25">
      <c r="A38" s="26" t="s">
        <v>129</v>
      </c>
      <c r="B38" s="40" t="s">
        <v>158</v>
      </c>
      <c r="C38" s="40" t="s">
        <v>159</v>
      </c>
      <c r="D38" s="40" t="s">
        <v>160</v>
      </c>
    </row>
    <row r="39" spans="1:4" ht="20.25" customHeight="1" x14ac:dyDescent="0.25">
      <c r="A39" s="4" t="s">
        <v>129</v>
      </c>
      <c r="B39" s="114">
        <v>20082.66</v>
      </c>
      <c r="C39" s="1"/>
      <c r="D39" s="1"/>
    </row>
    <row r="40" spans="1:4" x14ac:dyDescent="0.25">
      <c r="A40" s="4"/>
      <c r="B40" s="1"/>
      <c r="C40" s="1"/>
      <c r="D40" s="1"/>
    </row>
    <row r="41" spans="1:4" x14ac:dyDescent="0.25">
      <c r="A41" s="4"/>
      <c r="B41" s="1"/>
      <c r="C41" s="1"/>
      <c r="D41" s="1"/>
    </row>
    <row r="42" spans="1:4" x14ac:dyDescent="0.25">
      <c r="A42" s="12"/>
      <c r="B42" s="1"/>
      <c r="C42" s="1"/>
      <c r="D42" s="1"/>
    </row>
    <row r="43" spans="1:4" x14ac:dyDescent="0.25">
      <c r="A43" s="13" t="s">
        <v>12</v>
      </c>
      <c r="B43" s="8"/>
      <c r="C43" s="8"/>
      <c r="D43" s="8"/>
    </row>
    <row r="44" spans="1:4" x14ac:dyDescent="0.25">
      <c r="A44" s="14"/>
    </row>
    <row r="46" spans="1:4" x14ac:dyDescent="0.25">
      <c r="A46" s="14" t="s">
        <v>156</v>
      </c>
    </row>
    <row r="47" spans="1:4" ht="58.35" customHeight="1" x14ac:dyDescent="0.25">
      <c r="A47" s="26" t="s">
        <v>21</v>
      </c>
      <c r="B47" s="40" t="s">
        <v>158</v>
      </c>
      <c r="C47" s="40" t="s">
        <v>159</v>
      </c>
      <c r="D47" s="40" t="s">
        <v>160</v>
      </c>
    </row>
    <row r="48" spans="1:4" ht="20.25" customHeight="1" x14ac:dyDescent="0.25">
      <c r="A48" s="12"/>
      <c r="B48" s="1"/>
      <c r="C48" s="1"/>
      <c r="D48" s="1"/>
    </row>
    <row r="49" spans="1:4" x14ac:dyDescent="0.25">
      <c r="A49" s="12"/>
      <c r="B49" s="1"/>
      <c r="C49" s="1"/>
      <c r="D49" s="1"/>
    </row>
    <row r="50" spans="1:4" x14ac:dyDescent="0.25">
      <c r="A50" s="12"/>
      <c r="B50" s="1"/>
      <c r="C50" s="1"/>
      <c r="D50" s="1"/>
    </row>
    <row r="51" spans="1:4" x14ac:dyDescent="0.25">
      <c r="A51" s="12"/>
      <c r="B51" s="1"/>
      <c r="C51" s="1"/>
      <c r="D51" s="1"/>
    </row>
    <row r="52" spans="1:4" x14ac:dyDescent="0.25">
      <c r="A52" s="13" t="s">
        <v>12</v>
      </c>
      <c r="B52" s="8"/>
      <c r="C52" s="8"/>
      <c r="D52" s="8"/>
    </row>
    <row r="53" spans="1:4" x14ac:dyDescent="0.25">
      <c r="A53" s="14"/>
    </row>
    <row r="54" spans="1:4" x14ac:dyDescent="0.25">
      <c r="A54" s="20" t="s">
        <v>157</v>
      </c>
    </row>
    <row r="56" spans="1:4" x14ac:dyDescent="0.25">
      <c r="A56" s="39" t="s">
        <v>17</v>
      </c>
    </row>
  </sheetData>
  <pageMargins left="0.7" right="0.7" top="0.75" bottom="0.75" header="0.3" footer="0.3"/>
  <pageSetup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D17"/>
  <sheetViews>
    <sheetView zoomScale="80" zoomScaleNormal="80" workbookViewId="0">
      <selection sqref="A1:XFD1048576"/>
    </sheetView>
  </sheetViews>
  <sheetFormatPr defaultRowHeight="15" x14ac:dyDescent="0.25"/>
  <cols>
    <col min="1" max="1" width="33.85546875" customWidth="1"/>
    <col min="2" max="2" width="36" customWidth="1"/>
    <col min="3" max="3" width="23" customWidth="1"/>
  </cols>
  <sheetData>
    <row r="1" spans="1:4" x14ac:dyDescent="0.25">
      <c r="A1" s="14" t="s">
        <v>186</v>
      </c>
    </row>
    <row r="2" spans="1:4" x14ac:dyDescent="0.25">
      <c r="A2" s="41" t="s">
        <v>161</v>
      </c>
    </row>
    <row r="3" spans="1:4" ht="45" x14ac:dyDescent="0.25">
      <c r="A3" s="115" t="s">
        <v>206</v>
      </c>
      <c r="B3" s="115" t="s">
        <v>23</v>
      </c>
      <c r="C3" s="115" t="s">
        <v>162</v>
      </c>
      <c r="D3" s="115" t="s">
        <v>22</v>
      </c>
    </row>
    <row r="4" spans="1:4" x14ac:dyDescent="0.25">
      <c r="A4" s="116" t="s">
        <v>207</v>
      </c>
      <c r="B4" s="54">
        <v>737</v>
      </c>
      <c r="C4" s="55">
        <v>275</v>
      </c>
      <c r="D4" s="56">
        <v>0.37309999999999999</v>
      </c>
    </row>
    <row r="5" spans="1:4" x14ac:dyDescent="0.25">
      <c r="A5" s="116" t="s">
        <v>208</v>
      </c>
      <c r="B5" s="54">
        <v>8013</v>
      </c>
      <c r="C5" s="55">
        <v>4404</v>
      </c>
      <c r="D5" s="56">
        <v>0.54959999999999998</v>
      </c>
    </row>
    <row r="6" spans="1:4" x14ac:dyDescent="0.25">
      <c r="A6" s="117"/>
      <c r="B6" s="57"/>
      <c r="C6" s="58"/>
      <c r="D6" s="59"/>
    </row>
    <row r="7" spans="1:4" x14ac:dyDescent="0.25">
      <c r="A7" s="60" t="s">
        <v>30</v>
      </c>
      <c r="C7" s="61"/>
      <c r="D7" s="62"/>
    </row>
    <row r="8" spans="1:4" ht="60" x14ac:dyDescent="0.25">
      <c r="A8" s="118" t="s">
        <v>206</v>
      </c>
      <c r="B8" s="119" t="s">
        <v>23</v>
      </c>
      <c r="C8" s="119" t="s">
        <v>32</v>
      </c>
      <c r="D8" s="120" t="s">
        <v>22</v>
      </c>
    </row>
    <row r="9" spans="1:4" x14ac:dyDescent="0.25">
      <c r="A9" s="116" t="s">
        <v>207</v>
      </c>
      <c r="B9" s="54">
        <v>737</v>
      </c>
      <c r="C9" s="55">
        <v>382</v>
      </c>
      <c r="D9" s="56">
        <v>0.3866</v>
      </c>
    </row>
    <row r="10" spans="1:4" x14ac:dyDescent="0.25">
      <c r="A10" s="116" t="s">
        <v>208</v>
      </c>
      <c r="B10" s="54">
        <v>8013</v>
      </c>
      <c r="C10" s="55">
        <v>6201</v>
      </c>
      <c r="D10" s="56">
        <v>0.44779999999999998</v>
      </c>
    </row>
    <row r="11" spans="1:4" x14ac:dyDescent="0.25">
      <c r="A11" s="117"/>
      <c r="B11" s="57"/>
      <c r="C11" s="58"/>
      <c r="D11" s="59"/>
    </row>
    <row r="12" spans="1:4" x14ac:dyDescent="0.25">
      <c r="A12" s="60" t="s">
        <v>31</v>
      </c>
      <c r="C12" s="61"/>
      <c r="D12" s="62"/>
    </row>
    <row r="13" spans="1:4" ht="75" x14ac:dyDescent="0.25">
      <c r="A13" s="118" t="s">
        <v>206</v>
      </c>
      <c r="B13" s="121" t="s">
        <v>23</v>
      </c>
      <c r="C13" s="121" t="s">
        <v>33</v>
      </c>
      <c r="D13" s="122" t="s">
        <v>22</v>
      </c>
    </row>
    <row r="14" spans="1:4" x14ac:dyDescent="0.25">
      <c r="A14" s="116" t="s">
        <v>207</v>
      </c>
      <c r="B14" s="54">
        <v>382</v>
      </c>
      <c r="C14" s="55">
        <v>321</v>
      </c>
      <c r="D14" s="56">
        <v>0.84030000000000005</v>
      </c>
    </row>
    <row r="15" spans="1:4" x14ac:dyDescent="0.25">
      <c r="A15" s="116" t="s">
        <v>208</v>
      </c>
      <c r="B15" s="102">
        <v>6201</v>
      </c>
      <c r="C15" s="55">
        <v>5425</v>
      </c>
      <c r="D15" s="56">
        <v>0.84789999999999999</v>
      </c>
    </row>
    <row r="17" spans="1:1" x14ac:dyDescent="0.25">
      <c r="A17" s="24" t="s">
        <v>106</v>
      </c>
    </row>
  </sheetData>
  <pageMargins left="0.7" right="0.7" top="0.75" bottom="0.75" header="0.3" footer="0.3"/>
  <pageSetup orientation="portrait" horizontalDpi="300" verticalDpi="30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G7"/>
  <sheetViews>
    <sheetView zoomScale="80" zoomScaleNormal="80" workbookViewId="0">
      <selection sqref="A1:XFD1048576"/>
    </sheetView>
  </sheetViews>
  <sheetFormatPr defaultRowHeight="15" x14ac:dyDescent="0.25"/>
  <cols>
    <col min="1" max="1" width="29.5703125" customWidth="1"/>
    <col min="2" max="2" width="36" customWidth="1"/>
    <col min="3" max="3" width="23" customWidth="1"/>
  </cols>
  <sheetData>
    <row r="1" spans="1:7" x14ac:dyDescent="0.25">
      <c r="A1" s="14" t="s">
        <v>163</v>
      </c>
    </row>
    <row r="2" spans="1:7" x14ac:dyDescent="0.25">
      <c r="A2" s="15" t="s">
        <v>164</v>
      </c>
    </row>
    <row r="3" spans="1:7" ht="105" x14ac:dyDescent="0.25">
      <c r="A3" s="115" t="s">
        <v>206</v>
      </c>
      <c r="B3" s="115" t="s">
        <v>23</v>
      </c>
      <c r="C3" s="115" t="s">
        <v>165</v>
      </c>
      <c r="D3" s="115" t="s">
        <v>22</v>
      </c>
    </row>
    <row r="4" spans="1:7" x14ac:dyDescent="0.25">
      <c r="A4" s="116" t="s">
        <v>207</v>
      </c>
      <c r="B4" s="54">
        <v>160</v>
      </c>
      <c r="C4" s="55">
        <v>132</v>
      </c>
      <c r="D4" s="56">
        <v>0.82499999999999996</v>
      </c>
    </row>
    <row r="5" spans="1:7" x14ac:dyDescent="0.25">
      <c r="A5" s="116" t="s">
        <v>208</v>
      </c>
      <c r="B5" s="54">
        <v>1100</v>
      </c>
      <c r="C5" s="55">
        <v>1060</v>
      </c>
      <c r="D5" s="56">
        <v>0.96360000000000001</v>
      </c>
      <c r="G5" s="62"/>
    </row>
    <row r="6" spans="1:7" x14ac:dyDescent="0.25">
      <c r="G6" s="62"/>
    </row>
    <row r="7" spans="1:7" x14ac:dyDescent="0.25">
      <c r="A7" s="24" t="s">
        <v>107</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I17"/>
  <sheetViews>
    <sheetView zoomScale="80" zoomScaleNormal="80" workbookViewId="0">
      <selection sqref="A1:XFD1048576"/>
    </sheetView>
  </sheetViews>
  <sheetFormatPr defaultRowHeight="15" x14ac:dyDescent="0.25"/>
  <cols>
    <col min="1" max="1" width="29.5703125" customWidth="1"/>
    <col min="2" max="2" width="36" customWidth="1"/>
    <col min="3" max="3" width="23" customWidth="1"/>
  </cols>
  <sheetData>
    <row r="1" spans="1:9" x14ac:dyDescent="0.25">
      <c r="A1" s="14" t="s">
        <v>166</v>
      </c>
    </row>
    <row r="2" spans="1:9" x14ac:dyDescent="0.25">
      <c r="A2" s="15" t="s">
        <v>167</v>
      </c>
    </row>
    <row r="3" spans="1:9" ht="135" x14ac:dyDescent="0.25">
      <c r="A3" s="115" t="s">
        <v>206</v>
      </c>
      <c r="B3" s="115" t="s">
        <v>23</v>
      </c>
      <c r="C3" s="115" t="s">
        <v>41</v>
      </c>
      <c r="D3" s="115" t="s">
        <v>22</v>
      </c>
    </row>
    <row r="4" spans="1:9" x14ac:dyDescent="0.25">
      <c r="A4" s="123" t="s">
        <v>207</v>
      </c>
      <c r="B4" s="54">
        <v>70</v>
      </c>
      <c r="C4" s="55">
        <v>31</v>
      </c>
      <c r="D4" s="56">
        <v>0.44290000000000002</v>
      </c>
      <c r="G4" s="62"/>
    </row>
    <row r="5" spans="1:9" x14ac:dyDescent="0.25">
      <c r="A5" s="123" t="s">
        <v>208</v>
      </c>
      <c r="B5" s="102">
        <v>301</v>
      </c>
      <c r="C5" s="102">
        <v>138</v>
      </c>
      <c r="D5" s="56">
        <v>0.45850000000000002</v>
      </c>
      <c r="G5" s="62"/>
    </row>
    <row r="7" spans="1:9" x14ac:dyDescent="0.25">
      <c r="A7" s="14" t="s">
        <v>185</v>
      </c>
    </row>
    <row r="8" spans="1:9" x14ac:dyDescent="0.25">
      <c r="A8" s="15" t="s">
        <v>24</v>
      </c>
    </row>
    <row r="9" spans="1:9" ht="60" x14ac:dyDescent="0.25">
      <c r="A9" s="115" t="s">
        <v>206</v>
      </c>
      <c r="B9" s="115" t="s">
        <v>23</v>
      </c>
      <c r="C9" s="115" t="s">
        <v>26</v>
      </c>
      <c r="D9" s="115" t="s">
        <v>22</v>
      </c>
    </row>
    <row r="10" spans="1:9" x14ac:dyDescent="0.25">
      <c r="A10" s="123" t="s">
        <v>207</v>
      </c>
      <c r="B10" s="54">
        <v>383</v>
      </c>
      <c r="C10" s="55">
        <v>162</v>
      </c>
      <c r="D10" s="56">
        <v>0.42299999999999999</v>
      </c>
      <c r="I10" s="62"/>
    </row>
    <row r="11" spans="1:9" x14ac:dyDescent="0.25">
      <c r="A11" s="123" t="s">
        <v>208</v>
      </c>
      <c r="B11" s="124">
        <v>2966</v>
      </c>
      <c r="C11" s="67">
        <v>1188</v>
      </c>
      <c r="D11" s="56">
        <v>0.40050000000000002</v>
      </c>
      <c r="I11" s="62"/>
    </row>
    <row r="12" spans="1:9" x14ac:dyDescent="0.25">
      <c r="A12" s="117"/>
      <c r="B12" s="65"/>
      <c r="C12" s="61"/>
      <c r="D12" s="62"/>
    </row>
    <row r="13" spans="1:9" x14ac:dyDescent="0.25">
      <c r="A13" s="60" t="s">
        <v>25</v>
      </c>
      <c r="B13" s="61"/>
      <c r="C13" s="62"/>
    </row>
    <row r="14" spans="1:9" ht="75" x14ac:dyDescent="0.25">
      <c r="A14" s="115" t="s">
        <v>206</v>
      </c>
      <c r="B14" s="63" t="s">
        <v>23</v>
      </c>
      <c r="C14" s="63" t="s">
        <v>27</v>
      </c>
      <c r="D14" s="64" t="s">
        <v>22</v>
      </c>
    </row>
    <row r="15" spans="1:9" x14ac:dyDescent="0.25">
      <c r="A15" s="116" t="s">
        <v>207</v>
      </c>
      <c r="B15" s="54">
        <v>383</v>
      </c>
      <c r="C15" s="55">
        <v>80</v>
      </c>
      <c r="D15" s="56">
        <v>0.2089</v>
      </c>
      <c r="I15" s="62"/>
    </row>
    <row r="16" spans="1:9" x14ac:dyDescent="0.25">
      <c r="A16" s="123" t="s">
        <v>208</v>
      </c>
      <c r="B16" s="102">
        <v>2966</v>
      </c>
      <c r="C16" s="102">
        <v>559</v>
      </c>
      <c r="D16" s="56">
        <v>0.1885</v>
      </c>
      <c r="I16" s="62"/>
    </row>
    <row r="17" spans="1:1" x14ac:dyDescent="0.25">
      <c r="A17" s="24" t="s">
        <v>107</v>
      </c>
    </row>
  </sheetData>
  <pageMargins left="0.7" right="0.7" top="0.75" bottom="0.75" header="0.3" footer="0.3"/>
  <pageSetup orientation="portrait" horizontalDpi="300" verticalDpi="300"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D11"/>
  <sheetViews>
    <sheetView zoomScale="80" zoomScaleNormal="80" workbookViewId="0">
      <selection activeCell="B14" sqref="B14"/>
    </sheetView>
  </sheetViews>
  <sheetFormatPr defaultRowHeight="15" x14ac:dyDescent="0.25"/>
  <cols>
    <col min="1" max="1" width="29.5703125" customWidth="1"/>
    <col min="2" max="2" width="36" customWidth="1"/>
    <col min="3" max="3" width="23" customWidth="1"/>
  </cols>
  <sheetData>
    <row r="1" spans="1:4" x14ac:dyDescent="0.25">
      <c r="A1" s="14" t="s">
        <v>144</v>
      </c>
    </row>
    <row r="2" spans="1:4" x14ac:dyDescent="0.25">
      <c r="A2" s="15" t="s">
        <v>34</v>
      </c>
    </row>
    <row r="3" spans="1:4" ht="90" x14ac:dyDescent="0.25">
      <c r="A3" s="115" t="s">
        <v>206</v>
      </c>
      <c r="B3" s="115" t="s">
        <v>23</v>
      </c>
      <c r="C3" s="115" t="s">
        <v>35</v>
      </c>
      <c r="D3" s="115" t="s">
        <v>22</v>
      </c>
    </row>
    <row r="4" spans="1:4" x14ac:dyDescent="0.25">
      <c r="A4" s="123" t="s">
        <v>207</v>
      </c>
      <c r="B4" s="54">
        <v>97</v>
      </c>
      <c r="C4" s="55">
        <v>55</v>
      </c>
      <c r="D4" s="56">
        <v>0.55820000000000003</v>
      </c>
    </row>
    <row r="5" spans="1:4" x14ac:dyDescent="0.25">
      <c r="A5" s="123" t="s">
        <v>208</v>
      </c>
      <c r="B5" s="54">
        <v>756</v>
      </c>
      <c r="C5" s="55">
        <v>422</v>
      </c>
      <c r="D5" s="56">
        <v>0.56699999999999995</v>
      </c>
    </row>
    <row r="6" spans="1:4" x14ac:dyDescent="0.25">
      <c r="A6" s="117"/>
      <c r="B6" s="57"/>
      <c r="C6" s="58"/>
      <c r="D6" s="59"/>
    </row>
    <row r="7" spans="1:4" x14ac:dyDescent="0.25">
      <c r="A7" s="60" t="s">
        <v>28</v>
      </c>
      <c r="B7" s="61"/>
      <c r="C7" s="62"/>
    </row>
    <row r="8" spans="1:4" ht="60" x14ac:dyDescent="0.25">
      <c r="A8" s="115" t="s">
        <v>206</v>
      </c>
      <c r="B8" s="63" t="s">
        <v>23</v>
      </c>
      <c r="C8" s="63" t="s">
        <v>29</v>
      </c>
      <c r="D8" s="64" t="s">
        <v>22</v>
      </c>
    </row>
    <row r="9" spans="1:4" x14ac:dyDescent="0.25">
      <c r="A9" s="123" t="s">
        <v>207</v>
      </c>
      <c r="B9" s="54">
        <v>97</v>
      </c>
      <c r="C9" s="55">
        <v>53</v>
      </c>
      <c r="D9" s="56">
        <v>0.46300000000000002</v>
      </c>
    </row>
    <row r="10" spans="1:4" x14ac:dyDescent="0.25">
      <c r="A10" s="123" t="s">
        <v>208</v>
      </c>
      <c r="B10" s="102">
        <v>756</v>
      </c>
      <c r="C10" s="102">
        <v>350</v>
      </c>
      <c r="D10" s="56">
        <v>0.5464</v>
      </c>
    </row>
    <row r="11" spans="1:4" x14ac:dyDescent="0.25">
      <c r="A11" s="24" t="s">
        <v>107</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N31"/>
  <sheetViews>
    <sheetView zoomScale="80" zoomScaleNormal="80" workbookViewId="0">
      <selection activeCell="R17" sqref="R17"/>
    </sheetView>
  </sheetViews>
  <sheetFormatPr defaultRowHeight="15" x14ac:dyDescent="0.25"/>
  <cols>
    <col min="2" max="2" width="30.5703125" customWidth="1"/>
    <col min="3" max="4" width="12.85546875" customWidth="1"/>
    <col min="5" max="5" width="18.5703125" bestFit="1" customWidth="1"/>
    <col min="6" max="6" width="17" bestFit="1" customWidth="1"/>
    <col min="7" max="10" width="15.85546875" bestFit="1" customWidth="1"/>
    <col min="11" max="14" width="12.85546875" customWidth="1"/>
  </cols>
  <sheetData>
    <row r="1" spans="1:14" x14ac:dyDescent="0.25">
      <c r="C1" s="142" t="s">
        <v>187</v>
      </c>
      <c r="D1" s="143"/>
      <c r="E1" s="143"/>
      <c r="F1" s="143"/>
      <c r="G1" s="143"/>
      <c r="H1" s="143"/>
      <c r="I1" s="143"/>
      <c r="J1" s="143"/>
      <c r="K1" s="143"/>
      <c r="L1" s="143"/>
      <c r="M1" s="143"/>
      <c r="N1" s="143"/>
    </row>
    <row r="2" spans="1:14" x14ac:dyDescent="0.25">
      <c r="B2" s="145" t="s">
        <v>168</v>
      </c>
      <c r="C2" s="144" t="s">
        <v>3</v>
      </c>
      <c r="D2" s="144" t="s">
        <v>0</v>
      </c>
      <c r="E2" s="144" t="s">
        <v>123</v>
      </c>
      <c r="F2" s="144" t="s">
        <v>124</v>
      </c>
      <c r="G2" s="144"/>
      <c r="H2" s="144"/>
      <c r="I2" s="144"/>
      <c r="J2" s="144"/>
      <c r="K2" s="147" t="s">
        <v>40</v>
      </c>
      <c r="L2" s="147"/>
      <c r="M2" s="147"/>
      <c r="N2" s="147"/>
    </row>
    <row r="3" spans="1:14" ht="45" x14ac:dyDescent="0.25">
      <c r="B3" s="146"/>
      <c r="C3" s="145"/>
      <c r="D3" s="145"/>
      <c r="E3" s="145"/>
      <c r="F3" s="16" t="s">
        <v>45</v>
      </c>
      <c r="G3" s="16" t="s">
        <v>46</v>
      </c>
      <c r="H3" s="16" t="s">
        <v>44</v>
      </c>
      <c r="I3" s="16" t="s">
        <v>47</v>
      </c>
      <c r="J3" s="16" t="s">
        <v>110</v>
      </c>
      <c r="K3" s="2" t="s">
        <v>2</v>
      </c>
      <c r="L3" s="2" t="s">
        <v>1</v>
      </c>
      <c r="M3" s="2" t="s">
        <v>108</v>
      </c>
      <c r="N3" s="18" t="s">
        <v>51</v>
      </c>
    </row>
    <row r="4" spans="1:14" x14ac:dyDescent="0.25">
      <c r="A4" s="7" t="s">
        <v>4</v>
      </c>
      <c r="B4" s="13" t="s">
        <v>169</v>
      </c>
      <c r="C4" s="35"/>
      <c r="D4" s="36"/>
      <c r="E4" s="37"/>
      <c r="F4" s="37"/>
      <c r="G4" s="37"/>
      <c r="H4" s="37"/>
      <c r="I4" s="37"/>
      <c r="J4" s="37"/>
      <c r="K4" s="36"/>
      <c r="L4" s="36"/>
      <c r="M4" s="36"/>
      <c r="N4" s="36"/>
    </row>
    <row r="5" spans="1:14" x14ac:dyDescent="0.25">
      <c r="A5" s="9"/>
      <c r="B5" s="3" t="s">
        <v>16</v>
      </c>
      <c r="C5" s="1">
        <v>484</v>
      </c>
      <c r="D5" s="1">
        <v>5373.1599999999653</v>
      </c>
      <c r="E5" s="128">
        <f t="shared" ref="E5:E10" si="0">SUM(F5:J5)</f>
        <v>47622749.959999986</v>
      </c>
      <c r="F5" s="51">
        <v>28277799.91</v>
      </c>
      <c r="G5" s="51">
        <v>8296190.7299999893</v>
      </c>
      <c r="H5" s="51">
        <v>5287856.459999999</v>
      </c>
      <c r="I5" s="51">
        <v>4000957.2600000007</v>
      </c>
      <c r="J5" s="51">
        <v>1759945.5999999996</v>
      </c>
      <c r="K5" s="129">
        <v>36037</v>
      </c>
      <c r="L5" s="129">
        <v>902</v>
      </c>
      <c r="M5" s="129">
        <v>10249</v>
      </c>
      <c r="N5" s="129">
        <v>17332</v>
      </c>
    </row>
    <row r="6" spans="1:14" x14ac:dyDescent="0.25">
      <c r="A6" s="9"/>
      <c r="B6" s="68" t="s">
        <v>200</v>
      </c>
      <c r="C6" s="1">
        <v>141</v>
      </c>
      <c r="D6" s="1">
        <v>1617.330000000004</v>
      </c>
      <c r="E6" s="128">
        <f t="shared" si="0"/>
        <v>16329737.879999999</v>
      </c>
      <c r="F6" s="51">
        <v>9320937.3599999975</v>
      </c>
      <c r="G6" s="51">
        <v>2992126.6300000022</v>
      </c>
      <c r="H6" s="51">
        <v>1902138.4299999997</v>
      </c>
      <c r="I6" s="51">
        <v>1496966.1</v>
      </c>
      <c r="J6" s="51">
        <v>617569.36000000022</v>
      </c>
      <c r="K6" s="129">
        <v>12280</v>
      </c>
      <c r="L6" s="129">
        <v>303</v>
      </c>
      <c r="M6" s="129">
        <v>3591</v>
      </c>
      <c r="N6" s="129">
        <v>5971</v>
      </c>
    </row>
    <row r="7" spans="1:14" x14ac:dyDescent="0.25">
      <c r="A7" s="9"/>
      <c r="B7" s="68" t="s">
        <v>198</v>
      </c>
      <c r="C7" s="1">
        <v>459</v>
      </c>
      <c r="D7" s="1">
        <v>5076.2899999999681</v>
      </c>
      <c r="E7" s="128">
        <f t="shared" si="0"/>
        <v>46349018.299999997</v>
      </c>
      <c r="F7" s="51">
        <v>28197957.760000002</v>
      </c>
      <c r="G7" s="51">
        <v>7891516.5099999914</v>
      </c>
      <c r="H7" s="51">
        <v>4995855.9499999983</v>
      </c>
      <c r="I7" s="51">
        <v>3596530.8799999994</v>
      </c>
      <c r="J7" s="51">
        <v>1667157.1999999993</v>
      </c>
      <c r="K7" s="129">
        <v>34467</v>
      </c>
      <c r="L7" s="129">
        <v>896</v>
      </c>
      <c r="M7" s="129">
        <v>10164</v>
      </c>
      <c r="N7" s="129">
        <v>16141</v>
      </c>
    </row>
    <row r="8" spans="1:14" x14ac:dyDescent="0.25">
      <c r="A8" s="9"/>
      <c r="B8" s="68" t="s">
        <v>199</v>
      </c>
      <c r="C8" s="1">
        <v>4</v>
      </c>
      <c r="D8" s="1">
        <v>48.8</v>
      </c>
      <c r="E8" s="128">
        <f t="shared" si="0"/>
        <v>105137.29</v>
      </c>
      <c r="F8" s="51">
        <v>22573.49</v>
      </c>
      <c r="G8" s="51">
        <v>18884.419999999998</v>
      </c>
      <c r="H8" s="51">
        <v>11035.529999999999</v>
      </c>
      <c r="I8" s="51">
        <v>45363.68</v>
      </c>
      <c r="J8" s="51">
        <v>7280.17</v>
      </c>
      <c r="K8" s="129">
        <v>175</v>
      </c>
      <c r="L8" s="129">
        <v>2</v>
      </c>
      <c r="M8" s="129">
        <v>6</v>
      </c>
      <c r="N8" s="129">
        <v>224</v>
      </c>
    </row>
    <row r="9" spans="1:14" x14ac:dyDescent="0.25">
      <c r="A9" s="9"/>
      <c r="B9" s="69" t="s">
        <v>103</v>
      </c>
      <c r="C9" s="1">
        <f>C10-C5</f>
        <v>311</v>
      </c>
      <c r="D9" s="1">
        <f t="shared" ref="D9:N9" si="1">D10-D5</f>
        <v>3613.1499999999978</v>
      </c>
      <c r="E9" s="128">
        <f t="shared" si="0"/>
        <v>16988804.180000003</v>
      </c>
      <c r="F9" s="51">
        <f t="shared" si="1"/>
        <v>955961.67999998853</v>
      </c>
      <c r="G9" s="51">
        <f t="shared" si="1"/>
        <v>4790055.110000018</v>
      </c>
      <c r="H9" s="51">
        <f t="shared" si="1"/>
        <v>1907875.1399999969</v>
      </c>
      <c r="I9" s="51">
        <f t="shared" si="1"/>
        <v>8331496.2699999986</v>
      </c>
      <c r="J9" s="51">
        <f t="shared" si="1"/>
        <v>1003415.9800000018</v>
      </c>
      <c r="K9" s="129">
        <f t="shared" si="1"/>
        <v>12244</v>
      </c>
      <c r="L9" s="55">
        <f t="shared" si="1"/>
        <v>65</v>
      </c>
      <c r="M9" s="55">
        <f t="shared" si="1"/>
        <v>439</v>
      </c>
      <c r="N9" s="55">
        <f t="shared" si="1"/>
        <v>10074</v>
      </c>
    </row>
    <row r="10" spans="1:14" x14ac:dyDescent="0.25">
      <c r="A10" s="9"/>
      <c r="B10" s="13" t="s">
        <v>202</v>
      </c>
      <c r="C10" s="13">
        <v>795</v>
      </c>
      <c r="D10" s="13">
        <v>8986.3099999999631</v>
      </c>
      <c r="E10" s="104">
        <f t="shared" si="0"/>
        <v>64611554.139999986</v>
      </c>
      <c r="F10" s="104">
        <v>29233761.589999989</v>
      </c>
      <c r="G10" s="104">
        <v>13086245.840000007</v>
      </c>
      <c r="H10" s="104">
        <v>7195731.5999999959</v>
      </c>
      <c r="I10" s="104">
        <v>12332453.529999999</v>
      </c>
      <c r="J10" s="104">
        <v>2763361.5800000015</v>
      </c>
      <c r="K10" s="130">
        <v>48281</v>
      </c>
      <c r="L10" s="130">
        <v>967</v>
      </c>
      <c r="M10" s="130">
        <v>10688</v>
      </c>
      <c r="N10" s="130">
        <v>27406</v>
      </c>
    </row>
    <row r="11" spans="1:14" x14ac:dyDescent="0.25">
      <c r="A11" s="9"/>
      <c r="B11" s="6"/>
      <c r="C11" s="6"/>
      <c r="D11" s="6"/>
      <c r="E11" s="46"/>
      <c r="F11" s="6"/>
      <c r="G11" s="6"/>
      <c r="H11" s="6"/>
      <c r="I11" s="6"/>
      <c r="J11" s="6"/>
      <c r="K11" s="6"/>
      <c r="L11" s="6"/>
      <c r="M11" s="6"/>
      <c r="N11" s="6"/>
    </row>
    <row r="12" spans="1:14" x14ac:dyDescent="0.25">
      <c r="A12" s="9"/>
      <c r="B12" s="6"/>
      <c r="C12" s="6"/>
      <c r="D12" s="6"/>
      <c r="E12" s="46"/>
      <c r="F12" s="6"/>
      <c r="G12" s="6"/>
      <c r="H12" s="6"/>
      <c r="I12" s="6"/>
      <c r="J12" s="6"/>
      <c r="K12" s="6"/>
      <c r="L12" s="6"/>
      <c r="M12" s="6"/>
      <c r="N12" s="6"/>
    </row>
    <row r="13" spans="1:14" x14ac:dyDescent="0.25">
      <c r="A13" s="9"/>
      <c r="B13" s="6"/>
      <c r="C13" s="6"/>
      <c r="D13" s="6"/>
      <c r="E13" s="6"/>
      <c r="F13" s="6"/>
      <c r="G13" s="6"/>
      <c r="H13" s="6"/>
      <c r="I13" s="6"/>
      <c r="J13" s="6"/>
      <c r="K13" s="6"/>
      <c r="L13" s="6"/>
      <c r="M13" s="6"/>
    </row>
    <row r="14" spans="1:14" x14ac:dyDescent="0.25">
      <c r="C14" s="142" t="s">
        <v>170</v>
      </c>
      <c r="D14" s="143"/>
      <c r="E14" s="143"/>
      <c r="F14" s="143"/>
      <c r="G14" s="143"/>
      <c r="H14" s="143"/>
      <c r="I14" s="143"/>
      <c r="J14" s="143"/>
      <c r="K14" s="143"/>
      <c r="L14" s="143"/>
      <c r="M14" s="143"/>
      <c r="N14" s="143"/>
    </row>
    <row r="15" spans="1:14" x14ac:dyDescent="0.25">
      <c r="B15" s="145" t="s">
        <v>168</v>
      </c>
      <c r="C15" s="144" t="s">
        <v>3</v>
      </c>
      <c r="D15" s="144" t="s">
        <v>0</v>
      </c>
      <c r="E15" s="144" t="s">
        <v>123</v>
      </c>
      <c r="F15" s="144" t="s">
        <v>124</v>
      </c>
      <c r="G15" s="144"/>
      <c r="H15" s="144"/>
      <c r="I15" s="144"/>
      <c r="J15" s="144"/>
      <c r="K15" s="147" t="s">
        <v>40</v>
      </c>
      <c r="L15" s="147"/>
      <c r="M15" s="147"/>
      <c r="N15" s="147"/>
    </row>
    <row r="16" spans="1:14" ht="45" x14ac:dyDescent="0.25">
      <c r="B16" s="146"/>
      <c r="C16" s="145"/>
      <c r="D16" s="145"/>
      <c r="E16" s="145"/>
      <c r="F16" s="16" t="s">
        <v>45</v>
      </c>
      <c r="G16" s="16" t="s">
        <v>46</v>
      </c>
      <c r="H16" s="16" t="s">
        <v>44</v>
      </c>
      <c r="I16" s="16" t="s">
        <v>47</v>
      </c>
      <c r="J16" s="16" t="s">
        <v>110</v>
      </c>
      <c r="K16" s="2" t="s">
        <v>2</v>
      </c>
      <c r="L16" s="2" t="s">
        <v>1</v>
      </c>
      <c r="M16" s="2" t="s">
        <v>108</v>
      </c>
      <c r="N16" s="18" t="s">
        <v>51</v>
      </c>
    </row>
    <row r="17" spans="1:14" x14ac:dyDescent="0.25">
      <c r="A17" s="7" t="s">
        <v>4</v>
      </c>
      <c r="B17" s="13" t="s">
        <v>169</v>
      </c>
      <c r="C17" s="35"/>
      <c r="D17" s="36"/>
      <c r="E17" s="37"/>
      <c r="F17" s="37"/>
      <c r="G17" s="37"/>
      <c r="H17" s="37"/>
      <c r="I17" s="37"/>
      <c r="J17" s="37"/>
      <c r="K17" s="36"/>
      <c r="L17" s="36"/>
      <c r="M17" s="36"/>
      <c r="N17" s="36"/>
    </row>
    <row r="18" spans="1:14" x14ac:dyDescent="0.25">
      <c r="B18" s="3" t="s">
        <v>16</v>
      </c>
      <c r="C18" s="1">
        <v>249</v>
      </c>
      <c r="D18" s="1">
        <v>2683.68</v>
      </c>
      <c r="E18" s="51">
        <f t="shared" ref="E18:E23" si="2">SUM(F18:J18)</f>
        <v>2662068.6500000004</v>
      </c>
      <c r="F18" s="51">
        <v>1306668.4000000001</v>
      </c>
      <c r="G18" s="51">
        <v>294349.64999999979</v>
      </c>
      <c r="H18" s="51">
        <v>505338.86000000051</v>
      </c>
      <c r="I18" s="51">
        <v>339970.87000000023</v>
      </c>
      <c r="J18" s="51">
        <v>215740.87</v>
      </c>
      <c r="K18" s="55">
        <v>6651</v>
      </c>
      <c r="L18" s="55">
        <v>174</v>
      </c>
      <c r="M18" s="55">
        <v>665</v>
      </c>
      <c r="N18" s="55">
        <v>4690</v>
      </c>
    </row>
    <row r="19" spans="1:14" x14ac:dyDescent="0.25">
      <c r="A19" s="11"/>
      <c r="B19" s="68" t="s">
        <v>200</v>
      </c>
      <c r="C19" s="1">
        <v>90</v>
      </c>
      <c r="D19" s="1">
        <v>973.18000000000131</v>
      </c>
      <c r="E19" s="51">
        <f t="shared" si="2"/>
        <v>824226.34</v>
      </c>
      <c r="F19" s="51">
        <v>235951.02</v>
      </c>
      <c r="G19" s="51">
        <v>141473.55000000002</v>
      </c>
      <c r="H19" s="51">
        <v>171489.37999999989</v>
      </c>
      <c r="I19" s="51">
        <v>183774.93000000002</v>
      </c>
      <c r="J19" s="51">
        <v>91537.459999999992</v>
      </c>
      <c r="K19" s="55">
        <v>2565</v>
      </c>
      <c r="L19" s="55">
        <v>30</v>
      </c>
      <c r="M19" s="55">
        <v>138</v>
      </c>
      <c r="N19" s="55">
        <v>1872</v>
      </c>
    </row>
    <row r="20" spans="1:14" x14ac:dyDescent="0.25">
      <c r="A20" s="11"/>
      <c r="B20" s="68" t="s">
        <v>198</v>
      </c>
      <c r="C20" s="1">
        <v>175</v>
      </c>
      <c r="D20" s="1">
        <v>1875.2400000000043</v>
      </c>
      <c r="E20" s="51">
        <f t="shared" si="2"/>
        <v>2119561.0200000005</v>
      </c>
      <c r="F20" s="51">
        <v>1287522.25</v>
      </c>
      <c r="G20" s="51">
        <v>165169.53999999998</v>
      </c>
      <c r="H20" s="51">
        <v>382855.59000000026</v>
      </c>
      <c r="I20" s="51">
        <v>147147.69999999992</v>
      </c>
      <c r="J20" s="51">
        <v>136865.94000000006</v>
      </c>
      <c r="K20" s="55">
        <v>4703</v>
      </c>
      <c r="L20" s="55">
        <v>169</v>
      </c>
      <c r="M20" s="55">
        <v>610</v>
      </c>
      <c r="N20" s="55">
        <v>2891</v>
      </c>
    </row>
    <row r="21" spans="1:14" x14ac:dyDescent="0.25">
      <c r="A21" s="11"/>
      <c r="B21" s="68" t="s">
        <v>199</v>
      </c>
      <c r="C21" s="1">
        <v>11</v>
      </c>
      <c r="D21" s="1">
        <v>130.13</v>
      </c>
      <c r="E21" s="51">
        <f t="shared" si="2"/>
        <v>75840.66</v>
      </c>
      <c r="F21" s="51">
        <v>0</v>
      </c>
      <c r="G21" s="51">
        <v>5139.8500000000004</v>
      </c>
      <c r="H21" s="51">
        <v>15533.280000000002</v>
      </c>
      <c r="I21" s="51">
        <v>42582.21</v>
      </c>
      <c r="J21" s="51">
        <v>12585.32</v>
      </c>
      <c r="K21" s="55">
        <v>271</v>
      </c>
      <c r="L21" s="55">
        <v>0</v>
      </c>
      <c r="M21" s="55">
        <v>0</v>
      </c>
      <c r="N21" s="55">
        <v>339</v>
      </c>
    </row>
    <row r="22" spans="1:14" x14ac:dyDescent="0.25">
      <c r="A22" s="11"/>
      <c r="B22" s="69" t="s">
        <v>103</v>
      </c>
      <c r="C22" s="1">
        <f>C23-C18</f>
        <v>4186</v>
      </c>
      <c r="D22" s="1">
        <f t="shared" ref="D22:N22" si="3">D23-D18</f>
        <v>46068.839999997137</v>
      </c>
      <c r="E22" s="51">
        <f t="shared" si="2"/>
        <v>12159011.489999991</v>
      </c>
      <c r="F22" s="51">
        <f t="shared" si="3"/>
        <v>171357.05000000005</v>
      </c>
      <c r="G22" s="51">
        <f t="shared" si="3"/>
        <v>2420099.2599999947</v>
      </c>
      <c r="H22" s="51">
        <f t="shared" si="3"/>
        <v>4361976.8699999964</v>
      </c>
      <c r="I22" s="51">
        <f t="shared" si="3"/>
        <v>2682446.6699999985</v>
      </c>
      <c r="J22" s="51">
        <f t="shared" si="3"/>
        <v>2523131.6399999997</v>
      </c>
      <c r="K22" s="55">
        <f t="shared" si="3"/>
        <v>66436</v>
      </c>
      <c r="L22" s="55">
        <f t="shared" si="3"/>
        <v>28</v>
      </c>
      <c r="M22" s="55">
        <f t="shared" si="3"/>
        <v>132</v>
      </c>
      <c r="N22" s="55">
        <f t="shared" si="3"/>
        <v>48433</v>
      </c>
    </row>
    <row r="23" spans="1:14" x14ac:dyDescent="0.25">
      <c r="A23" s="11"/>
      <c r="B23" s="13" t="s">
        <v>202</v>
      </c>
      <c r="C23" s="13">
        <v>4435</v>
      </c>
      <c r="D23" s="13">
        <v>48752.519999997137</v>
      </c>
      <c r="E23" s="104">
        <f t="shared" si="2"/>
        <v>14821080.139999991</v>
      </c>
      <c r="F23" s="104">
        <v>1478025.4500000002</v>
      </c>
      <c r="G23" s="104">
        <v>2714448.9099999946</v>
      </c>
      <c r="H23" s="104">
        <v>4867315.7299999967</v>
      </c>
      <c r="I23" s="104">
        <v>3022417.5399999986</v>
      </c>
      <c r="J23" s="104">
        <v>2738872.51</v>
      </c>
      <c r="K23" s="130">
        <v>73087</v>
      </c>
      <c r="L23" s="130">
        <v>202</v>
      </c>
      <c r="M23" s="130">
        <v>797</v>
      </c>
      <c r="N23" s="130">
        <v>53123</v>
      </c>
    </row>
    <row r="24" spans="1:14" x14ac:dyDescent="0.25">
      <c r="A24" t="s">
        <v>171</v>
      </c>
    </row>
    <row r="25" spans="1:14" x14ac:dyDescent="0.25">
      <c r="A25" t="s">
        <v>172</v>
      </c>
    </row>
    <row r="26" spans="1:14" x14ac:dyDescent="0.25">
      <c r="A26" t="s">
        <v>173</v>
      </c>
    </row>
    <row r="27" spans="1:14" x14ac:dyDescent="0.25">
      <c r="A27" t="s">
        <v>174</v>
      </c>
    </row>
    <row r="29" spans="1:14" x14ac:dyDescent="0.25">
      <c r="A29" t="s">
        <v>48</v>
      </c>
    </row>
    <row r="30" spans="1:14" x14ac:dyDescent="0.25">
      <c r="A30" t="s">
        <v>49</v>
      </c>
    </row>
    <row r="31" spans="1:14" x14ac:dyDescent="0.25">
      <c r="A31" s="17" t="s">
        <v>50</v>
      </c>
    </row>
  </sheetData>
  <mergeCells count="14">
    <mergeCell ref="C14:N14"/>
    <mergeCell ref="B15:B16"/>
    <mergeCell ref="C15:C16"/>
    <mergeCell ref="D15:D16"/>
    <mergeCell ref="E15:E16"/>
    <mergeCell ref="F15:J15"/>
    <mergeCell ref="K15:N15"/>
    <mergeCell ref="C1:N1"/>
    <mergeCell ref="B2:B3"/>
    <mergeCell ref="C2:C3"/>
    <mergeCell ref="D2:D3"/>
    <mergeCell ref="E2:E3"/>
    <mergeCell ref="F2:J2"/>
    <mergeCell ref="K2:N2"/>
  </mergeCells>
  <hyperlinks>
    <hyperlink ref="A31" r:id="rId1" xr:uid="{00000000-0004-0000-1200-000000000000}"/>
  </hyperlinks>
  <pageMargins left="0.7" right="0.7" top="0.75" bottom="0.75" header="0.3" footer="0.3"/>
  <pageSetup orientation="portrait" horizontalDpi="1200" verticalDpi="1200"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19</vt:i4>
      </vt:variant>
    </vt:vector>
  </HeadingPairs>
  <TitlesOfParts>
    <vt:vector size="19" baseType="lpstr">
      <vt:lpstr>1. Demographics</vt:lpstr>
      <vt:lpstr>2. Diabetes 2020</vt:lpstr>
      <vt:lpstr>3. Asthma 2020</vt:lpstr>
      <vt:lpstr>4. Mental Health 2020</vt:lpstr>
      <vt:lpstr>5. Substance Use Disorder 2020</vt:lpstr>
      <vt:lpstr>6. Opioid Use Disorder 2020</vt:lpstr>
      <vt:lpstr>7. Pregnancy 2020</vt:lpstr>
      <vt:lpstr>8. Diabetes 2020 Exp</vt:lpstr>
      <vt:lpstr>9. Asthma 2020 Exp</vt:lpstr>
      <vt:lpstr>10. Mental Health 2020 Exp</vt:lpstr>
      <vt:lpstr>11. SUD 2020 Exp</vt:lpstr>
      <vt:lpstr>12. OUD 2020 Exp</vt:lpstr>
      <vt:lpstr>13. Pregnancy 2020 Exp</vt:lpstr>
      <vt:lpstr>14. Savings</vt:lpstr>
      <vt:lpstr>15. HEDIS MY 2020 - Diabetes</vt:lpstr>
      <vt:lpstr>16. HEDIS MY 2020 - Asthma</vt:lpstr>
      <vt:lpstr>17. HEDIS MY 2020 - Beh Health</vt:lpstr>
      <vt:lpstr>18. HEDIS MY 2020 -  Preg</vt:lpstr>
      <vt:lpstr>19. COVID</vt:lpstr>
    </vt:vector>
  </TitlesOfParts>
  <Company>UMBC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Alexis Smirnow</dc:creator>
  <cp:lastModifiedBy>Ogunsola, Yinka</cp:lastModifiedBy>
  <dcterms:created xsi:type="dcterms:W3CDTF">2020-03-25T14:38:17Z</dcterms:created>
  <dcterms:modified xsi:type="dcterms:W3CDTF">2021-11-17T14:16:15Z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AdHocReviewCycleID">
    <vt:i4>-1830453873</vt:i4>
  </property>
  <property fmtid="{D5CDD505-2E9C-101B-9397-08002B2CF9AE}" pid="3" name="_NewReviewCycle">
    <vt:lpwstr/>
  </property>
  <property fmtid="{D5CDD505-2E9C-101B-9397-08002B2CF9AE}" pid="4" name="_EmailSubject">
    <vt:lpwstr>MHBE Reinsurance Report Data</vt:lpwstr>
  </property>
  <property fmtid="{D5CDD505-2E9C-101B-9397-08002B2CF9AE}" pid="5" name="_AuthorEmail">
    <vt:lpwstr>Prashant.Paruchuri@carefirst.com</vt:lpwstr>
  </property>
  <property fmtid="{D5CDD505-2E9C-101B-9397-08002B2CF9AE}" pid="6" name="_AuthorEmailDisplayName">
    <vt:lpwstr>Paruchuri, Prashant</vt:lpwstr>
  </property>
  <property fmtid="{D5CDD505-2E9C-101B-9397-08002B2CF9AE}" pid="7" name="_PreviousAdHocReviewCycleID">
    <vt:i4>-752993505</vt:i4>
  </property>
</Properties>
</file>